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ertificate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'Certificate Tracker'!$A$5:$R$105</definedName>
    <definedName name="_xlnm._FilterDatabase" localSheetId="2" hidden="1">'Assumptions'!$D$2:$E$9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73B57"/>
      <sz val="10"/>
    </font>
    <font>
      <name val="Aptos"/>
      <color rgb="001F2D33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FFF"/>
      </patternFill>
    </fill>
    <fill>
      <patternFill patternType="solid">
        <fgColor rgb="00F3F7F8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472F"/>
        </patternFill>
      </fill>
    </dxf>
    <dxf>
      <font>
        <name val="Aptos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'Summary'!B18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'Summary'!$A$19:$A$25</f>
            </numRef>
          </cat>
          <val>
            <numRef>
              <f>'Summary'!$B$19:$B$25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17</row>
      <rowOff>0</rowOff>
    </from>
    <ext cx="378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H2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3" customWidth="1" min="3" max="3"/>
    <col width="24" customWidth="1" min="4" max="4"/>
    <col width="14" customWidth="1" min="5" max="5"/>
    <col width="3" customWidth="1" min="6" max="6"/>
    <col width="24" customWidth="1" min="7" max="7"/>
    <col width="16" customWidth="1" min="8" max="8"/>
  </cols>
  <sheetData>
    <row r="1" ht="30" customHeight="1">
      <c r="A1" s="1" t="inlineStr">
        <is>
          <t>Certificate of Insurance Tracker Summary</t>
        </is>
      </c>
      <c r="B1" s="23" t="n"/>
      <c r="C1" s="23" t="n"/>
      <c r="D1" s="23" t="n"/>
      <c r="E1" s="23" t="n"/>
      <c r="F1" s="23" t="n"/>
      <c r="G1" s="23" t="n"/>
      <c r="H1" s="24" t="n"/>
    </row>
    <row r="2" ht="28" customHeight="1">
      <c r="A2" s="3" t="inlineStr">
        <is>
          <t>As of</t>
        </is>
      </c>
      <c r="B2" s="4">
        <f>TODAY()</f>
        <v/>
      </c>
      <c r="D2" s="3" t="inlineStr">
        <is>
          <t>Prepared Rows</t>
        </is>
      </c>
      <c r="E2" s="5">
        <f>ROWS('Certificate Tracker'!$A$6:$A$105)</f>
        <v/>
      </c>
      <c r="G2" s="3" t="inlineStr">
        <is>
          <t>Blank Rows Available</t>
        </is>
      </c>
      <c r="H2" s="5">
        <f>COUNTBLANK('Certificate Tracker'!$A$6:$A$105)</f>
        <v/>
      </c>
    </row>
    <row r="3"/>
    <row r="4"/>
    <row r="5" ht="28" customHeight="1">
      <c r="A5" s="3" t="inlineStr">
        <is>
          <t>Total Requests</t>
        </is>
      </c>
      <c r="B5" s="5">
        <f>COUNTIF('Certificate Tracker'!$A$6:$A$105,"&lt;&gt;")</f>
        <v/>
      </c>
      <c r="D5" s="3" t="inlineStr">
        <is>
          <t>Open Requests</t>
        </is>
      </c>
      <c r="E5" s="5">
        <f>COUNTIF('Certificate Tracker'!$Q$6:$Q$105,"Open")</f>
        <v/>
      </c>
      <c r="G5" s="3" t="inlineStr">
        <is>
          <t>Complete Requests</t>
        </is>
      </c>
      <c r="H5" s="5">
        <f>COUNTIF('Certificate Tracker'!$Q$6:$Q$105,"Complete")</f>
        <v/>
      </c>
    </row>
    <row r="6"/>
    <row r="7"/>
    <row r="8" ht="28" customHeight="1">
      <c r="A8" s="3" t="inlineStr">
        <is>
          <t>Follow-Up Due</t>
        </is>
      </c>
      <c r="B8" s="5">
        <f>COUNTIFS('Certificate Tracker'!$A$6:$A$105,"&lt;&gt;",'Certificate Tracker'!$Q$6:$Q$105,"Open",'Certificate Tracker'!$M$6:$M$105,"&lt;&gt;",'Certificate Tracker'!$M$6:$M$105,"&lt;="&amp;TODAY())</f>
        <v/>
      </c>
      <c r="D8" s="3" t="inlineStr">
        <is>
          <t>Overdue Requests</t>
        </is>
      </c>
      <c r="E8" s="5">
        <f>COUNTIF('Certificate Tracker'!$P$6:$P$105,"Overdue request")</f>
        <v/>
      </c>
      <c r="G8" s="3" t="inlineStr">
        <is>
          <t>Records to Check</t>
        </is>
      </c>
      <c r="H8" s="5">
        <f>COUNTIF('Certificate Tracker'!$P$6:$P$105,"Check*")</f>
        <v/>
      </c>
    </row>
    <row r="9"/>
    <row r="10"/>
    <row r="11" ht="28" customHeight="1">
      <c r="A11" s="3" t="inlineStr">
        <is>
          <t>Expired Policies</t>
        </is>
      </c>
      <c r="B11" s="5">
        <f>COUNTIFS('Certificate Tracker'!$A$6:$A$105,"&lt;&gt;",'Certificate Tracker'!$Q$6:$Q$105,"&lt;&gt;Excluded",'Certificate Tracker'!$H$6:$H$105,"&lt;&gt;",'Certificate Tracker'!$H$6:$H$105,"&lt;"&amp;TODAY())</f>
        <v/>
      </c>
      <c r="D11" s="3" t="inlineStr">
        <is>
          <t>Expiring Soon</t>
        </is>
      </c>
      <c r="E11" s="5">
        <f>IFERROR(COUNTIFS('Certificate Tracker'!$A$6:$A$105,"&lt;&gt;",'Certificate Tracker'!$Q$6:$Q$105,"&lt;&gt;Excluded",'Certificate Tracker'!$H$6:$H$105,"&gt;="&amp;TODAY(),'Certificate Tracker'!$H$6:$H$105,"&lt;="&amp;TODAY()+'Assumptions'!$B$3),"")</f>
        <v/>
      </c>
      <c r="G11" s="3" t="inlineStr">
        <is>
          <t>Completion Rate</t>
        </is>
      </c>
      <c r="H11" s="25">
        <f>IFERROR(COUNTIF('Certificate Tracker'!$Q$6:$Q$105,"Complete")/(COUNTIF('Certificate Tracker'!$A$6:$A$105,"&lt;&gt;")-COUNTIF('Certificate Tracker'!$Q$6:$Q$105,"Excluded")),"")</f>
        <v/>
      </c>
    </row>
    <row r="12"/>
    <row r="13"/>
    <row r="14" ht="28" customHeight="1">
      <c r="A14" s="3" t="inlineStr">
        <is>
          <t>Average Completion Days</t>
        </is>
      </c>
      <c r="B14" s="26">
        <f>IFERROR(AVERAGEIF('Certificate Tracker'!$Q$6:$Q$105,"Complete",'Certificate Tracker'!$N$6:$N$105),"")</f>
        <v/>
      </c>
      <c r="D14" s="3" t="inlineStr">
        <is>
          <t>Missing Delivery Date</t>
        </is>
      </c>
      <c r="E14" s="5">
        <f>COUNTIFS('Certificate Tracker'!$Q$6:$Q$105,"Complete",'Certificate Tracker'!$L$6:$L$105,"")</f>
        <v/>
      </c>
      <c r="G14" s="3" t="inlineStr">
        <is>
          <t>Cancelled Requests</t>
        </is>
      </c>
      <c r="H14" s="5">
        <f>COUNTIF('Certificate Tracker'!$Q$6:$Q$105,"Excluded")</f>
        <v/>
      </c>
    </row>
    <row r="15"/>
    <row r="16"/>
    <row r="17"/>
    <row r="18">
      <c r="A18" s="3" t="inlineStr">
        <is>
          <t>Status</t>
        </is>
      </c>
      <c r="B18" s="3" t="inlineStr">
        <is>
          <t>Requests</t>
        </is>
      </c>
    </row>
    <row r="19">
      <c r="A19" s="8">
        <f>'Assumptions'!D3</f>
        <v/>
      </c>
      <c r="B19" s="9">
        <f>IF(A19="","",COUNTIF('Certificate Tracker'!$J$6:$J$105,A19))</f>
        <v/>
      </c>
    </row>
    <row r="20">
      <c r="A20" s="10">
        <f>'Assumptions'!D4</f>
        <v/>
      </c>
      <c r="B20" s="11">
        <f>IF(A20="","",COUNTIF('Certificate Tracker'!$J$6:$J$105,A20))</f>
        <v/>
      </c>
    </row>
    <row r="21">
      <c r="A21" s="8">
        <f>'Assumptions'!D5</f>
        <v/>
      </c>
      <c r="B21" s="9">
        <f>IF(A21="","",COUNTIF('Certificate Tracker'!$J$6:$J$105,A21))</f>
        <v/>
      </c>
    </row>
    <row r="22">
      <c r="A22" s="10">
        <f>'Assumptions'!D6</f>
        <v/>
      </c>
      <c r="B22" s="11">
        <f>IF(A22="","",COUNTIF('Certificate Tracker'!$J$6:$J$105,A22))</f>
        <v/>
      </c>
    </row>
    <row r="23">
      <c r="A23" s="8">
        <f>'Assumptions'!D7</f>
        <v/>
      </c>
      <c r="B23" s="9">
        <f>IF(A23="","",COUNTIF('Certificate Tracker'!$J$6:$J$105,A23))</f>
        <v/>
      </c>
    </row>
    <row r="24">
      <c r="A24" s="10">
        <f>'Assumptions'!D8</f>
        <v/>
      </c>
      <c r="B24" s="11">
        <f>IF(A24="","",COUNTIF('Certificate Tracker'!$J$6:$J$105,A24))</f>
        <v/>
      </c>
    </row>
    <row r="25">
      <c r="A25" s="8">
        <f>'Assumptions'!D9</f>
        <v/>
      </c>
      <c r="B25" s="9">
        <f>IF(A25="","",COUNTIF('Certificate Tracker'!$J$6:$J$105,A25))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R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30" customWidth="1" min="3" max="3"/>
    <col width="19" customWidth="1" min="4" max="4"/>
    <col width="30" customWidth="1" min="5" max="5"/>
    <col width="32" customWidth="1" min="6" max="6"/>
    <col width="24" customWidth="1" min="7" max="7"/>
    <col width="16" customWidth="1" min="8" max="8"/>
    <col width="25" customWidth="1" min="9" max="9"/>
    <col width="22" customWidth="1" min="10" max="10"/>
    <col width="18" customWidth="1" min="11" max="11"/>
    <col width="15" customWidth="1" min="12" max="12"/>
    <col width="15" customWidth="1" min="13" max="13"/>
    <col width="12" customWidth="1" min="14" max="14"/>
    <col width="18" customWidth="1" min="15" max="15"/>
    <col width="20" customWidth="1" min="16" max="16"/>
    <col width="16" customWidth="1" min="17" max="17"/>
    <col width="38" customWidth="1" min="18" max="18"/>
  </cols>
  <sheetData>
    <row r="1" ht="30" customHeight="1">
      <c r="A1" s="1" t="inlineStr">
        <is>
          <t>Certificate of Insurance Tracker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3" t="n"/>
      <c r="R1" s="24" t="n"/>
    </row>
    <row r="2" ht="32" customHeight="1">
      <c r="A2" s="12" t="inlineStr">
        <is>
          <t>Enter one administrative certificate request per row. Formula columns calculate timing and human-review prompts.</t>
        </is>
      </c>
    </row>
    <row r="3"/>
    <row r="4"/>
    <row r="5" ht="38" customHeight="1">
      <c r="A5" s="3" t="inlineStr">
        <is>
          <t>Request ID</t>
        </is>
      </c>
      <c r="B5" s="3" t="inlineStr">
        <is>
          <t>Date Requested</t>
        </is>
      </c>
      <c r="C5" s="3" t="inlineStr">
        <is>
          <t>Insured / Account</t>
        </is>
      </c>
      <c r="D5" s="3" t="inlineStr">
        <is>
          <t>Policy Reference</t>
        </is>
      </c>
      <c r="E5" s="3" t="inlineStr">
        <is>
          <t>Certificate Holder</t>
        </is>
      </c>
      <c r="F5" s="3" t="inlineStr">
        <is>
          <t>Holder Contact</t>
        </is>
      </c>
      <c r="G5" s="3" t="inlineStr">
        <is>
          <t>Certificate Purpose</t>
        </is>
      </c>
      <c r="H5" s="3" t="inlineStr">
        <is>
          <t>Policy Expiration</t>
        </is>
      </c>
      <c r="I5" s="3" t="inlineStr">
        <is>
          <t>Owner</t>
        </is>
      </c>
      <c r="J5" s="3" t="inlineStr">
        <is>
          <t>Status</t>
        </is>
      </c>
      <c r="K5" s="3" t="inlineStr">
        <is>
          <t>Delivery Method</t>
        </is>
      </c>
      <c r="L5" s="3" t="inlineStr">
        <is>
          <t>Date Delivered</t>
        </is>
      </c>
      <c r="M5" s="3" t="inlineStr">
        <is>
          <t>Follow-Up Date</t>
        </is>
      </c>
      <c r="N5" s="3" t="inlineStr">
        <is>
          <t>Days Open</t>
        </is>
      </c>
      <c r="O5" s="3" t="inlineStr">
        <is>
          <t>Days to Expiration</t>
        </is>
      </c>
      <c r="P5" s="3" t="inlineStr">
        <is>
          <t>Action Needed</t>
        </is>
      </c>
      <c r="Q5" s="3" t="inlineStr">
        <is>
          <t>Workflow Class</t>
        </is>
      </c>
      <c r="R5" s="3" t="inlineStr">
        <is>
          <t>Notes</t>
        </is>
      </c>
    </row>
    <row r="6" ht="32" customHeight="1">
      <c r="A6" s="13" t="inlineStr">
        <is>
          <t>FIC-COI-260901</t>
        </is>
      </c>
      <c r="B6" s="14" t="n">
        <v>46266</v>
      </c>
      <c r="C6" s="15" t="inlineStr">
        <is>
          <t>Fictional Blue Heron Candle Co.</t>
        </is>
      </c>
      <c r="D6" s="13" t="inlineStr">
        <is>
          <t>FIC-POL-1001</t>
        </is>
      </c>
      <c r="E6" s="15" t="inlineStr">
        <is>
          <t>Fictional Lantern Wharf Properties</t>
        </is>
      </c>
      <c r="F6" s="15" t="inlineStr">
        <is>
          <t>coi@lanternwharf.example</t>
        </is>
      </c>
      <c r="G6" s="15" t="inlineStr">
        <is>
          <t>Lease certificate</t>
        </is>
      </c>
      <c r="H6" s="14" t="n">
        <v>46387</v>
      </c>
      <c r="I6" s="15" t="inlineStr">
        <is>
          <t>Fictional Staff - Avery Pine</t>
        </is>
      </c>
      <c r="J6" s="15" t="inlineStr">
        <is>
          <t>Delivered</t>
        </is>
      </c>
      <c r="K6" s="15" t="inlineStr">
        <is>
          <t>Email</t>
        </is>
      </c>
      <c r="L6" s="14" t="n">
        <v>46267</v>
      </c>
      <c r="M6" s="14" t="n"/>
      <c r="N6" s="16">
        <f>IF(A6="","",IF(NOT(ISNUMBER(B6)),"",IF(Q6="Complete",IF(NOT(ISNUMBER(L6)),"",MAX(0,L6-B6)),IF(Q6="Excluded","",MAX(0,TODAY()-B6)))))</f>
        <v/>
      </c>
      <c r="O6" s="16">
        <f>IF(A6="","",IF(NOT(ISNUMBER(H6)),"",IFERROR(H6-TODAY(),"")))</f>
        <v/>
      </c>
      <c r="P6" s="17">
        <f>IF(A6="","",IFERROR(IF(OR(B6="",C6="",D6="",E6="",F6="",G6="",H6="",I6="",J6="",NOT(ISNUMBER(B6)),NOT(ISNUMBER(H6))),"Check record",IF(Q6="Check","Check record",IF(OR(AND(L6&lt;&gt;"",NOT(ISNUMBER(L6))),AND(M6&lt;&gt;"",NOT(ISNUMBER(M6))),AND(ISNUMBER(L6),L6&lt;B6),AND(ISNUMBER(M6),M6&lt;B6)),"Check dates",IF(AND(Q6="Complete",OR(K6="",NOT(ISNUMBER(L6)))),"Check delivery",IF(Q6="Excluded","No action",IF(O6&lt;0,"Expired - review",IF(O6&lt;='Assumptions'!$B$3,"Expires soon",IF(AND(Q6="Open",ISNUMBER(M6),M6&lt;=TODAY()),"Follow up",IF(AND(Q6="Open",N6&gt;'Assumptions'!$B$4),"Overdue request","On track"))))))))),"Check assumptions"))</f>
        <v/>
      </c>
      <c r="Q6" s="17">
        <f>IF(A6="","",IF(J6="","",IFERROR(VLOOKUP(J6,'Assumptions'!$D$3:$E$9,2,FALSE),"Check")))</f>
        <v/>
      </c>
      <c r="R6" s="15" t="inlineStr">
        <is>
          <t>Delivery date entered from the fictional agency record.</t>
        </is>
      </c>
    </row>
    <row r="7" ht="32" customHeight="1">
      <c r="A7" s="13" t="inlineStr">
        <is>
          <t>FIC-COI-260902</t>
        </is>
      </c>
      <c r="B7" s="14" t="n">
        <v>46273</v>
      </c>
      <c r="C7" s="15" t="inlineStr">
        <is>
          <t>Fictional Copper Finch Bakery LLC</t>
        </is>
      </c>
      <c r="D7" s="13" t="inlineStr">
        <is>
          <t>FIC-POL-1002</t>
        </is>
      </c>
      <c r="E7" s="15" t="inlineStr">
        <is>
          <t>Fictional Moonbeam Retail Center</t>
        </is>
      </c>
      <c r="F7" s="15" t="inlineStr">
        <is>
          <t>records@moonbeamretail.example</t>
        </is>
      </c>
      <c r="G7" s="15" t="inlineStr">
        <is>
          <t>Vendor onboarding</t>
        </is>
      </c>
      <c r="H7" s="14" t="n">
        <v>46290</v>
      </c>
      <c r="I7" s="15" t="inlineStr">
        <is>
          <t>Fictional Staff - Jordan Elm</t>
        </is>
      </c>
      <c r="J7" s="15" t="inlineStr">
        <is>
          <t>In Review</t>
        </is>
      </c>
      <c r="K7" s="15" t="inlineStr">
        <is>
          <t>Email</t>
        </is>
      </c>
      <c r="L7" s="14" t="n"/>
      <c r="M7" s="14" t="n">
        <v>46277</v>
      </c>
      <c r="N7" s="18">
        <f>IF(A7="","",IF(NOT(ISNUMBER(B7)),"",IF(Q7="Complete",IF(NOT(ISNUMBER(L7)),"",MAX(0,L7-B7)),IF(Q7="Excluded","",MAX(0,TODAY()-B7)))))</f>
        <v/>
      </c>
      <c r="O7" s="18">
        <f>IF(A7="","",IF(NOT(ISNUMBER(H7)),"",IFERROR(H7-TODAY(),"")))</f>
        <v/>
      </c>
      <c r="P7" s="19">
        <f>IF(A7="","",IFERROR(IF(OR(B7="",C7="",D7="",E7="",F7="",G7="",H7="",I7="",J7="",NOT(ISNUMBER(B7)),NOT(ISNUMBER(H7))),"Check record",IF(Q7="Check","Check record",IF(OR(AND(L7&lt;&gt;"",NOT(ISNUMBER(L7))),AND(M7&lt;&gt;"",NOT(ISNUMBER(M7))),AND(ISNUMBER(L7),L7&lt;B7),AND(ISNUMBER(M7),M7&lt;B7)),"Check dates",IF(AND(Q7="Complete",OR(K7="",NOT(ISNUMBER(L7)))),"Check delivery",IF(Q7="Excluded","No action",IF(O7&lt;0,"Expired - review",IF(O7&lt;='Assumptions'!$B$3,"Expires soon",IF(AND(Q7="Open",ISNUMBER(M7),M7&lt;=TODAY()),"Follow up",IF(AND(Q7="Open",N7&gt;'Assumptions'!$B$4),"Overdue request","On track"))))))))),"Check assumptions"))</f>
        <v/>
      </c>
      <c r="Q7" s="19">
        <f>IF(A7="","",IF(J7="","",IFERROR(VLOOKUP(J7,'Assumptions'!$D$3:$E$9,2,FALSE),"Check")))</f>
        <v/>
      </c>
      <c r="R7" s="15" t="inlineStr">
        <is>
          <t>Policy expiration falls within the warning window.</t>
        </is>
      </c>
    </row>
    <row r="8" ht="32" customHeight="1">
      <c r="A8" s="13" t="inlineStr">
        <is>
          <t>FIC-COI-260903</t>
        </is>
      </c>
      <c r="B8" s="14" t="n">
        <v>46268</v>
      </c>
      <c r="C8" s="15" t="inlineStr">
        <is>
          <t>Fictional Juniper Rocket Studio Inc.</t>
        </is>
      </c>
      <c r="D8" s="13" t="inlineStr">
        <is>
          <t>FIC-POL-1003</t>
        </is>
      </c>
      <c r="E8" s="15" t="inlineStr">
        <is>
          <t>Fictional Harbor Kite Events</t>
        </is>
      </c>
      <c r="F8" s="15" t="inlineStr">
        <is>
          <t>vendorfiles@harborkite.example</t>
        </is>
      </c>
      <c r="G8" s="15" t="inlineStr">
        <is>
          <t>Event vendor file</t>
        </is>
      </c>
      <c r="H8" s="14" t="n">
        <v>46477</v>
      </c>
      <c r="I8" s="15" t="inlineStr">
        <is>
          <t>Fictional Staff - Morgan Vale</t>
        </is>
      </c>
      <c r="J8" s="15" t="inlineStr">
        <is>
          <t>Awaiting Information</t>
        </is>
      </c>
      <c r="K8" s="15" t="inlineStr">
        <is>
          <t>Other</t>
        </is>
      </c>
      <c r="L8" s="14" t="n"/>
      <c r="M8" s="14" t="n">
        <v>46275</v>
      </c>
      <c r="N8" s="16">
        <f>IF(A8="","",IF(NOT(ISNUMBER(B8)),"",IF(Q8="Complete",IF(NOT(ISNUMBER(L8)),"",MAX(0,L8-B8)),IF(Q8="Excluded","",MAX(0,TODAY()-B8)))))</f>
        <v/>
      </c>
      <c r="O8" s="16">
        <f>IF(A8="","",IF(NOT(ISNUMBER(H8)),"",IFERROR(H8-TODAY(),"")))</f>
        <v/>
      </c>
      <c r="P8" s="17">
        <f>IF(A8="","",IFERROR(IF(OR(B8="",C8="",D8="",E8="",F8="",G8="",H8="",I8="",J8="",NOT(ISNUMBER(B8)),NOT(ISNUMBER(H8))),"Check record",IF(Q8="Check","Check record",IF(OR(AND(L8&lt;&gt;"",NOT(ISNUMBER(L8))),AND(M8&lt;&gt;"",NOT(ISNUMBER(M8))),AND(ISNUMBER(L8),L8&lt;B8),AND(ISNUMBER(M8),M8&lt;B8)),"Check dates",IF(AND(Q8="Complete",OR(K8="",NOT(ISNUMBER(L8)))),"Check delivery",IF(Q8="Excluded","No action",IF(O8&lt;0,"Expired - review",IF(O8&lt;='Assumptions'!$B$3,"Expires soon",IF(AND(Q8="Open",ISNUMBER(M8),M8&lt;=TODAY()),"Follow up",IF(AND(Q8="Open",N8&gt;'Assumptions'!$B$4),"Overdue request","On track"))))))))),"Check assumptions"))</f>
        <v/>
      </c>
      <c r="Q8" s="17">
        <f>IF(A8="","",IF(J8="","",IFERROR(VLOOKUP(J8,'Assumptions'!$D$3:$E$9,2,FALSE),"Check")))</f>
        <v/>
      </c>
      <c r="R8" s="15" t="inlineStr">
        <is>
          <t>A follow-up date is due for staff review.</t>
        </is>
      </c>
    </row>
    <row r="9" ht="32" customHeight="1">
      <c r="A9" s="13" t="inlineStr">
        <is>
          <t>FIC-COI-260904</t>
        </is>
      </c>
      <c r="B9" s="14" t="n">
        <v>46270</v>
      </c>
      <c r="C9" s="15" t="inlineStr">
        <is>
          <t>Fictional Silver Otter Design LLC</t>
        </is>
      </c>
      <c r="D9" s="13" t="inlineStr">
        <is>
          <t>FIC-POL-1004</t>
        </is>
      </c>
      <c r="E9" s="15" t="inlineStr">
        <is>
          <t>Fictional Cedar Comet Management</t>
        </is>
      </c>
      <c r="F9" s="15" t="inlineStr">
        <is>
          <t>100 Fable Way, Northstar, KS 66002</t>
        </is>
      </c>
      <c r="G9" s="15" t="inlineStr">
        <is>
          <t>Property management file</t>
        </is>
      </c>
      <c r="H9" s="14" t="n">
        <v>46402</v>
      </c>
      <c r="I9" s="15" t="inlineStr">
        <is>
          <t>Fictional Staff - Riley Quill</t>
        </is>
      </c>
      <c r="J9" s="15" t="inlineStr">
        <is>
          <t>Ready to Deliver</t>
        </is>
      </c>
      <c r="K9" s="15" t="inlineStr">
        <is>
          <t>Mail</t>
        </is>
      </c>
      <c r="L9" s="14" t="n"/>
      <c r="M9" s="14" t="n">
        <v>46280</v>
      </c>
      <c r="N9" s="18">
        <f>IF(A9="","",IF(NOT(ISNUMBER(B9)),"",IF(Q9="Complete",IF(NOT(ISNUMBER(L9)),"",MAX(0,L9-B9)),IF(Q9="Excluded","",MAX(0,TODAY()-B9)))))</f>
        <v/>
      </c>
      <c r="O9" s="18">
        <f>IF(A9="","",IF(NOT(ISNUMBER(H9)),"",IFERROR(H9-TODAY(),"")))</f>
        <v/>
      </c>
      <c r="P9" s="19">
        <f>IF(A9="","",IFERROR(IF(OR(B9="",C9="",D9="",E9="",F9="",G9="",H9="",I9="",J9="",NOT(ISNUMBER(B9)),NOT(ISNUMBER(H9))),"Check record",IF(Q9="Check","Check record",IF(OR(AND(L9&lt;&gt;"",NOT(ISNUMBER(L9))),AND(M9&lt;&gt;"",NOT(ISNUMBER(M9))),AND(ISNUMBER(L9),L9&lt;B9),AND(ISNUMBER(M9),M9&lt;B9)),"Check dates",IF(AND(Q9="Complete",OR(K9="",NOT(ISNUMBER(L9)))),"Check delivery",IF(Q9="Excluded","No action",IF(O9&lt;0,"Expired - review",IF(O9&lt;='Assumptions'!$B$3,"Expires soon",IF(AND(Q9="Open",ISNUMBER(M9),M9&lt;=TODAY()),"Follow up",IF(AND(Q9="Open",N9&gt;'Assumptions'!$B$4),"Overdue request","On track"))))))))),"Check assumptions"))</f>
        <v/>
      </c>
      <c r="Q9" s="19">
        <f>IF(A9="","",IF(J9="","",IFERROR(VLOOKUP(J9,'Assumptions'!$D$3:$E$9,2,FALSE),"Check")))</f>
        <v/>
      </c>
      <c r="R9" s="15" t="inlineStr">
        <is>
          <t>Ready for manual delivery review.</t>
        </is>
      </c>
    </row>
    <row r="10" ht="32" customHeight="1">
      <c r="A10" s="13" t="inlineStr">
        <is>
          <t>FIC-COI-260905</t>
        </is>
      </c>
      <c r="B10" s="14" t="n">
        <v>46259</v>
      </c>
      <c r="C10" s="15" t="inlineStr">
        <is>
          <t>Fictional Meadow Lantern Services LLC</t>
        </is>
      </c>
      <c r="D10" s="13" t="inlineStr">
        <is>
          <t>FIC-POL-1005</t>
        </is>
      </c>
      <c r="E10" s="15" t="inlineStr">
        <is>
          <t>Fictional Cloudberry Commons</t>
        </is>
      </c>
      <c r="F10" s="15" t="inlineStr">
        <is>
          <t>certificates@cloudberry.example</t>
        </is>
      </c>
      <c r="G10" s="15" t="inlineStr">
        <is>
          <t>Service agreement file</t>
        </is>
      </c>
      <c r="H10" s="14" t="n">
        <v>46446</v>
      </c>
      <c r="I10" s="15" t="inlineStr">
        <is>
          <t>Fictional Staff - Avery Pine</t>
        </is>
      </c>
      <c r="J10" s="15" t="inlineStr">
        <is>
          <t>Delivered</t>
        </is>
      </c>
      <c r="K10" s="15" t="inlineStr">
        <is>
          <t>Email</t>
        </is>
      </c>
      <c r="L10" s="14" t="n"/>
      <c r="M10" s="14" t="n"/>
      <c r="N10" s="16">
        <f>IF(A10="","",IF(NOT(ISNUMBER(B10)),"",IF(Q10="Complete",IF(NOT(ISNUMBER(L10)),"",MAX(0,L10-B10)),IF(Q10="Excluded","",MAX(0,TODAY()-B10)))))</f>
        <v/>
      </c>
      <c r="O10" s="16">
        <f>IF(A10="","",IF(NOT(ISNUMBER(H10)),"",IFERROR(H10-TODAY(),"")))</f>
        <v/>
      </c>
      <c r="P10" s="17">
        <f>IF(A10="","",IFERROR(IF(OR(B10="",C10="",D10="",E10="",F10="",G10="",H10="",I10="",J10="",NOT(ISNUMBER(B10)),NOT(ISNUMBER(H10))),"Check record",IF(Q10="Check","Check record",IF(OR(AND(L10&lt;&gt;"",NOT(ISNUMBER(L10))),AND(M10&lt;&gt;"",NOT(ISNUMBER(M10))),AND(ISNUMBER(L10),L10&lt;B10),AND(ISNUMBER(M10),M10&lt;B10)),"Check dates",IF(AND(Q10="Complete",OR(K10="",NOT(ISNUMBER(L10)))),"Check delivery",IF(Q10="Excluded","No action",IF(O10&lt;0,"Expired - review",IF(O10&lt;='Assumptions'!$B$3,"Expires soon",IF(AND(Q10="Open",ISNUMBER(M10),M10&lt;=TODAY()),"Follow up",IF(AND(Q10="Open",N10&gt;'Assumptions'!$B$4),"Overdue request","On track"))))))))),"Check assumptions"))</f>
        <v/>
      </c>
      <c r="Q10" s="17">
        <f>IF(A10="","",IF(J10="","",IFERROR(VLOOKUP(J10,'Assumptions'!$D$3:$E$9,2,FALSE),"Check")))</f>
        <v/>
      </c>
      <c r="R10" s="15" t="inlineStr">
        <is>
          <t>Delivery date is intentionally blank for alert testing.</t>
        </is>
      </c>
    </row>
    <row r="11" ht="32" customHeight="1">
      <c r="A11" s="13" t="inlineStr">
        <is>
          <t>FIC-COI-260906</t>
        </is>
      </c>
      <c r="B11" s="14" t="n">
        <v>46275</v>
      </c>
      <c r="C11" s="15" t="inlineStr">
        <is>
          <t>Fictional Paper Fox Workshop LLC</t>
        </is>
      </c>
      <c r="D11" s="13" t="inlineStr">
        <is>
          <t>FIC-POL-1006</t>
        </is>
      </c>
      <c r="E11" s="15" t="inlineStr">
        <is>
          <t>Fictional Amber Orbit School</t>
        </is>
      </c>
      <c r="F11" s="15" t="inlineStr">
        <is>
          <t>office@amberorbit.example</t>
        </is>
      </c>
      <c r="G11" s="15" t="inlineStr">
        <is>
          <t>Contractor records</t>
        </is>
      </c>
      <c r="H11" s="14" t="n">
        <v>46640</v>
      </c>
      <c r="I11" s="15" t="inlineStr">
        <is>
          <t>Fictional Staff - Jordan Elm</t>
        </is>
      </c>
      <c r="J11" s="15" t="inlineStr">
        <is>
          <t>Requested</t>
        </is>
      </c>
      <c r="K11" s="15" t="inlineStr">
        <is>
          <t>Email</t>
        </is>
      </c>
      <c r="L11" s="14" t="n"/>
      <c r="M11" s="14" t="n">
        <v>46279</v>
      </c>
      <c r="N11" s="18">
        <f>IF(A11="","",IF(NOT(ISNUMBER(B11)),"",IF(Q11="Complete",IF(NOT(ISNUMBER(L11)),"",MAX(0,L11-B11)),IF(Q11="Excluded","",MAX(0,TODAY()-B11)))))</f>
        <v/>
      </c>
      <c r="O11" s="18">
        <f>IF(A11="","",IF(NOT(ISNUMBER(H11)),"",IFERROR(H11-TODAY(),"")))</f>
        <v/>
      </c>
      <c r="P11" s="19">
        <f>IF(A11="","",IFERROR(IF(OR(B11="",C11="",D11="",E11="",F11="",G11="",H11="",I11="",J11="",NOT(ISNUMBER(B11)),NOT(ISNUMBER(H11))),"Check record",IF(Q11="Check","Check record",IF(OR(AND(L11&lt;&gt;"",NOT(ISNUMBER(L11))),AND(M11&lt;&gt;"",NOT(ISNUMBER(M11))),AND(ISNUMBER(L11),L11&lt;B11),AND(ISNUMBER(M11),M11&lt;B11)),"Check dates",IF(AND(Q11="Complete",OR(K11="",NOT(ISNUMBER(L11)))),"Check delivery",IF(Q11="Excluded","No action",IF(O11&lt;0,"Expired - review",IF(O11&lt;='Assumptions'!$B$3,"Expires soon",IF(AND(Q11="Open",ISNUMBER(M11),M11&lt;=TODAY()),"Follow up",IF(AND(Q11="Open",N11&gt;'Assumptions'!$B$4),"Overdue request","On track"))))))))),"Check assumptions"))</f>
        <v/>
      </c>
      <c r="Q11" s="19">
        <f>IF(A11="","",IF(J11="","",IFERROR(VLOOKUP(J11,'Assumptions'!$D$3:$E$9,2,FALSE),"Check")))</f>
        <v/>
      </c>
      <c r="R11" s="15" t="inlineStr">
        <is>
          <t>Recently entered request.</t>
        </is>
      </c>
    </row>
    <row r="12" ht="32" customHeight="1">
      <c r="A12" s="13" t="inlineStr">
        <is>
          <t>FIC-COI-260907</t>
        </is>
      </c>
      <c r="B12" s="14" t="n">
        <v>46254</v>
      </c>
      <c r="C12" s="15" t="inlineStr">
        <is>
          <t>Fictional Starling Teacup Co.</t>
        </is>
      </c>
      <c r="D12" s="13" t="inlineStr">
        <is>
          <t>FIC-POL-1007</t>
        </is>
      </c>
      <c r="E12" s="15" t="inlineStr">
        <is>
          <t>Fictional Mosslight Market</t>
        </is>
      </c>
      <c r="F12" s="15" t="inlineStr">
        <is>
          <t>admin@mosslight.example</t>
        </is>
      </c>
      <c r="G12" s="15" t="inlineStr">
        <is>
          <t>Vendor records</t>
        </is>
      </c>
      <c r="H12" s="14" t="n">
        <v>46446</v>
      </c>
      <c r="I12" s="15" t="inlineStr">
        <is>
          <t>Fictional Staff - Morgan Vale</t>
        </is>
      </c>
      <c r="J12" s="15" t="inlineStr">
        <is>
          <t>Cancelled</t>
        </is>
      </c>
      <c r="K12" s="15" t="inlineStr">
        <is>
          <t>Other</t>
        </is>
      </c>
      <c r="L12" s="14" t="n"/>
      <c r="M12" s="14" t="n"/>
      <c r="N12" s="16">
        <f>IF(A12="","",IF(NOT(ISNUMBER(B12)),"",IF(Q12="Complete",IF(NOT(ISNUMBER(L12)),"",MAX(0,L12-B12)),IF(Q12="Excluded","",MAX(0,TODAY()-B12)))))</f>
        <v/>
      </c>
      <c r="O12" s="16">
        <f>IF(A12="","",IF(NOT(ISNUMBER(H12)),"",IFERROR(H12-TODAY(),"")))</f>
        <v/>
      </c>
      <c r="P12" s="17">
        <f>IF(A12="","",IFERROR(IF(OR(B12="",C12="",D12="",E12="",F12="",G12="",H12="",I12="",J12="",NOT(ISNUMBER(B12)),NOT(ISNUMBER(H12))),"Check record",IF(Q12="Check","Check record",IF(OR(AND(L12&lt;&gt;"",NOT(ISNUMBER(L12))),AND(M12&lt;&gt;"",NOT(ISNUMBER(M12))),AND(ISNUMBER(L12),L12&lt;B12),AND(ISNUMBER(M12),M12&lt;B12)),"Check dates",IF(AND(Q12="Complete",OR(K12="",NOT(ISNUMBER(L12)))),"Check delivery",IF(Q12="Excluded","No action",IF(O12&lt;0,"Expired - review",IF(O12&lt;='Assumptions'!$B$3,"Expires soon",IF(AND(Q12="Open",ISNUMBER(M12),M12&lt;=TODAY()),"Follow up",IF(AND(Q12="Open",N12&gt;'Assumptions'!$B$4),"Overdue request","On track"))))))))),"Check assumptions"))</f>
        <v/>
      </c>
      <c r="Q12" s="17">
        <f>IF(A12="","",IF(J12="","",IFERROR(VLOOKUP(J12,'Assumptions'!$D$3:$E$9,2,FALSE),"Check")))</f>
        <v/>
      </c>
      <c r="R12" s="15" t="inlineStr">
        <is>
          <t>Request was cancelled in the fictional workflow.</t>
        </is>
      </c>
    </row>
    <row r="13" ht="32" customHeight="1">
      <c r="A13" s="13" t="inlineStr">
        <is>
          <t>FIC-COI-260908</t>
        </is>
      </c>
      <c r="B13" s="14" t="n">
        <v>46272</v>
      </c>
      <c r="C13" s="15" t="inlineStr">
        <is>
          <t>Fictional Golden Acorn Catering LLC</t>
        </is>
      </c>
      <c r="D13" s="13" t="inlineStr">
        <is>
          <t>FIC-POL-1008</t>
        </is>
      </c>
      <c r="E13" s="15" t="inlineStr">
        <is>
          <t>Fictional Willow Meteor Hall</t>
        </is>
      </c>
      <c r="F13" s="15" t="inlineStr">
        <is>
          <t>200 Storybook Lane, Brightfield, IA 50010</t>
        </is>
      </c>
      <c r="G13" s="15" t="inlineStr">
        <is>
          <t>Catering vendor file</t>
        </is>
      </c>
      <c r="H13" s="14" t="n">
        <v>46506</v>
      </c>
      <c r="I13" s="15" t="inlineStr">
        <is>
          <t>Fictional Staff - Riley Quill</t>
        </is>
      </c>
      <c r="J13" s="15" t="inlineStr">
        <is>
          <t>Closed</t>
        </is>
      </c>
      <c r="K13" s="15" t="inlineStr">
        <is>
          <t>Mail</t>
        </is>
      </c>
      <c r="L13" s="14" t="n">
        <v>46274</v>
      </c>
      <c r="M13" s="14" t="n"/>
      <c r="N13" s="18">
        <f>IF(A13="","",IF(NOT(ISNUMBER(B13)),"",IF(Q13="Complete",IF(NOT(ISNUMBER(L13)),"",MAX(0,L13-B13)),IF(Q13="Excluded","",MAX(0,TODAY()-B13)))))</f>
        <v/>
      </c>
      <c r="O13" s="18">
        <f>IF(A13="","",IF(NOT(ISNUMBER(H13)),"",IFERROR(H13-TODAY(),"")))</f>
        <v/>
      </c>
      <c r="P13" s="19">
        <f>IF(A13="","",IFERROR(IF(OR(B13="",C13="",D13="",E13="",F13="",G13="",H13="",I13="",J13="",NOT(ISNUMBER(B13)),NOT(ISNUMBER(H13))),"Check record",IF(Q13="Check","Check record",IF(OR(AND(L13&lt;&gt;"",NOT(ISNUMBER(L13))),AND(M13&lt;&gt;"",NOT(ISNUMBER(M13))),AND(ISNUMBER(L13),L13&lt;B13),AND(ISNUMBER(M13),M13&lt;B13)),"Check dates",IF(AND(Q13="Complete",OR(K13="",NOT(ISNUMBER(L13)))),"Check delivery",IF(Q13="Excluded","No action",IF(O13&lt;0,"Expired - review",IF(O13&lt;='Assumptions'!$B$3,"Expires soon",IF(AND(Q13="Open",ISNUMBER(M13),M13&lt;=TODAY()),"Follow up",IF(AND(Q13="Open",N13&gt;'Assumptions'!$B$4),"Overdue request","On track"))))))))),"Check assumptions"))</f>
        <v/>
      </c>
      <c r="Q13" s="19">
        <f>IF(A13="","",IF(J13="","",IFERROR(VLOOKUP(J13,'Assumptions'!$D$3:$E$9,2,FALSE),"Check")))</f>
        <v/>
      </c>
      <c r="R13" s="15" t="inlineStr">
        <is>
          <t>Completed administrative request.</t>
        </is>
      </c>
    </row>
    <row r="14" ht="32" customHeight="1">
      <c r="A14" s="13" t="inlineStr">
        <is>
          <t>FIC-COI-260909</t>
        </is>
      </c>
      <c r="B14" s="14" t="n">
        <v>46274</v>
      </c>
      <c r="C14" s="15" t="inlineStr">
        <is>
          <t>Fictional Indigo Badger Repairs LLC</t>
        </is>
      </c>
      <c r="D14" s="13" t="inlineStr">
        <is>
          <t>FIC-POL-1009</t>
        </is>
      </c>
      <c r="E14" s="15" t="inlineStr">
        <is>
          <t>Fictional Quartz Garden Association</t>
        </is>
      </c>
      <c r="F14" s="15" t="inlineStr">
        <is>
          <t>files@quartzgarden.example</t>
        </is>
      </c>
      <c r="G14" s="15" t="inlineStr">
        <is>
          <t>Association vendor file</t>
        </is>
      </c>
      <c r="H14" s="14" t="n">
        <v>46266</v>
      </c>
      <c r="I14" s="15" t="inlineStr">
        <is>
          <t>Fictional Staff - Avery Pine</t>
        </is>
      </c>
      <c r="J14" s="15" t="inlineStr">
        <is>
          <t>In Review</t>
        </is>
      </c>
      <c r="K14" s="15" t="inlineStr">
        <is>
          <t>Email</t>
        </is>
      </c>
      <c r="L14" s="14" t="n"/>
      <c r="M14" s="14" t="n">
        <v>46278</v>
      </c>
      <c r="N14" s="16">
        <f>IF(A14="","",IF(NOT(ISNUMBER(B14)),"",IF(Q14="Complete",IF(NOT(ISNUMBER(L14)),"",MAX(0,L14-B14)),IF(Q14="Excluded","",MAX(0,TODAY()-B14)))))</f>
        <v/>
      </c>
      <c r="O14" s="16">
        <f>IF(A14="","",IF(NOT(ISNUMBER(H14)),"",IFERROR(H14-TODAY(),"")))</f>
        <v/>
      </c>
      <c r="P14" s="17">
        <f>IF(A14="","",IFERROR(IF(OR(B14="",C14="",D14="",E14="",F14="",G14="",H14="",I14="",J14="",NOT(ISNUMBER(B14)),NOT(ISNUMBER(H14))),"Check record",IF(Q14="Check","Check record",IF(OR(AND(L14&lt;&gt;"",NOT(ISNUMBER(L14))),AND(M14&lt;&gt;"",NOT(ISNUMBER(M14))),AND(ISNUMBER(L14),L14&lt;B14),AND(ISNUMBER(M14),M14&lt;B14)),"Check dates",IF(AND(Q14="Complete",OR(K14="",NOT(ISNUMBER(L14)))),"Check delivery",IF(Q14="Excluded","No action",IF(O14&lt;0,"Expired - review",IF(O14&lt;='Assumptions'!$B$3,"Expires soon",IF(AND(Q14="Open",ISNUMBER(M14),M14&lt;=TODAY()),"Follow up",IF(AND(Q14="Open",N14&gt;'Assumptions'!$B$4),"Overdue request","On track"))))))))),"Check assumptions"))</f>
        <v/>
      </c>
      <c r="Q14" s="17">
        <f>IF(A14="","",IF(J14="","",IFERROR(VLOOKUP(J14,'Assumptions'!$D$3:$E$9,2,FALSE),"Check")))</f>
        <v/>
      </c>
      <c r="R14" s="15" t="inlineStr">
        <is>
          <t>Expired policy date is included for human review testing.</t>
        </is>
      </c>
    </row>
    <row r="15" ht="32" customHeight="1">
      <c r="A15" s="13" t="inlineStr">
        <is>
          <t>FIC-COI-260910</t>
        </is>
      </c>
      <c r="B15" s="14" t="n">
        <v>46276</v>
      </c>
      <c r="C15" s="15" t="inlineStr">
        <is>
          <t>Fictional Crimson Kite Florist LLC</t>
        </is>
      </c>
      <c r="D15" s="13" t="inlineStr">
        <is>
          <t>FIC-POL-1010</t>
        </is>
      </c>
      <c r="E15" s="15" t="inlineStr">
        <is>
          <t>Fictional Echo Pebble Hotel</t>
        </is>
      </c>
      <c r="F15" s="15" t="inlineStr">
        <is>
          <t>purchasing@echopebble.example</t>
        </is>
      </c>
      <c r="G15" s="15" t="inlineStr">
        <is>
          <t>Hotel vendor file</t>
        </is>
      </c>
      <c r="H15" s="14" t="n">
        <v>46306</v>
      </c>
      <c r="I15" s="15" t="inlineStr">
        <is>
          <t>Fictional Staff - Jordan Elm</t>
        </is>
      </c>
      <c r="J15" s="15" t="inlineStr">
        <is>
          <t>In Review</t>
        </is>
      </c>
      <c r="K15" s="15" t="inlineStr">
        <is>
          <t>Email</t>
        </is>
      </c>
      <c r="L15" s="14" t="n"/>
      <c r="M15" s="14" t="n">
        <v>46279</v>
      </c>
      <c r="N15" s="18">
        <f>IF(A15="","",IF(NOT(ISNUMBER(B15)),"",IF(Q15="Complete",IF(NOT(ISNUMBER(L15)),"",MAX(0,L15-B15)),IF(Q15="Excluded","",MAX(0,TODAY()-B15)))))</f>
        <v/>
      </c>
      <c r="O15" s="18">
        <f>IF(A15="","",IF(NOT(ISNUMBER(H15)),"",IFERROR(H15-TODAY(),"")))</f>
        <v/>
      </c>
      <c r="P15" s="19">
        <f>IF(A15="","",IFERROR(IF(OR(B15="",C15="",D15="",E15="",F15="",G15="",H15="",I15="",J15="",NOT(ISNUMBER(B15)),NOT(ISNUMBER(H15))),"Check record",IF(Q15="Check","Check record",IF(OR(AND(L15&lt;&gt;"",NOT(ISNUMBER(L15))),AND(M15&lt;&gt;"",NOT(ISNUMBER(M15))),AND(ISNUMBER(L15),L15&lt;B15),AND(ISNUMBER(M15),M15&lt;B15)),"Check dates",IF(AND(Q15="Complete",OR(K15="",NOT(ISNUMBER(L15)))),"Check delivery",IF(Q15="Excluded","No action",IF(O15&lt;0,"Expired - review",IF(O15&lt;='Assumptions'!$B$3,"Expires soon",IF(AND(Q15="Open",ISNUMBER(M15),M15&lt;=TODAY()),"Follow up",IF(AND(Q15="Open",N15&gt;'Assumptions'!$B$4),"Overdue request","On track"))))))))),"Check assumptions"))</f>
        <v/>
      </c>
      <c r="Q15" s="19">
        <f>IF(A15="","",IF(J15="","",IFERROR(VLOOKUP(J15,'Assumptions'!$D$3:$E$9,2,FALSE),"Check")))</f>
        <v/>
      </c>
      <c r="R15" s="15" t="inlineStr">
        <is>
          <t>Expiration equals the editable warning-day boundary.</t>
        </is>
      </c>
    </row>
    <row r="16" ht="32" customHeight="1">
      <c r="A16" s="13" t="n"/>
      <c r="B16" s="14" t="n"/>
      <c r="C16" s="15" t="n"/>
      <c r="D16" s="13" t="n"/>
      <c r="E16" s="15" t="n"/>
      <c r="F16" s="15" t="n"/>
      <c r="G16" s="15" t="n"/>
      <c r="H16" s="14" t="n"/>
      <c r="I16" s="15" t="n"/>
      <c r="J16" s="15" t="n"/>
      <c r="K16" s="15" t="n"/>
      <c r="L16" s="14" t="n"/>
      <c r="M16" s="14" t="n"/>
      <c r="N16" s="16">
        <f>IF(A16="","",IF(NOT(ISNUMBER(B16)),"",IF(Q16="Complete",IF(NOT(ISNUMBER(L16)),"",MAX(0,L16-B16)),IF(Q16="Excluded","",MAX(0,TODAY()-B16)))))</f>
        <v/>
      </c>
      <c r="O16" s="16">
        <f>IF(A16="","",IF(NOT(ISNUMBER(H16)),"",IFERROR(H16-TODAY(),"")))</f>
        <v/>
      </c>
      <c r="P16" s="17">
        <f>IF(A16="","",IFERROR(IF(OR(B16="",C16="",D16="",E16="",F16="",G16="",H16="",I16="",J16="",NOT(ISNUMBER(B16)),NOT(ISNUMBER(H16))),"Check record",IF(Q16="Check","Check record",IF(OR(AND(L16&lt;&gt;"",NOT(ISNUMBER(L16))),AND(M16&lt;&gt;"",NOT(ISNUMBER(M16))),AND(ISNUMBER(L16),L16&lt;B16),AND(ISNUMBER(M16),M16&lt;B16)),"Check dates",IF(AND(Q16="Complete",OR(K16="",NOT(ISNUMBER(L16)))),"Check delivery",IF(Q16="Excluded","No action",IF(O16&lt;0,"Expired - review",IF(O16&lt;='Assumptions'!$B$3,"Expires soon",IF(AND(Q16="Open",ISNUMBER(M16),M16&lt;=TODAY()),"Follow up",IF(AND(Q16="Open",N16&gt;'Assumptions'!$B$4),"Overdue request","On track"))))))))),"Check assumptions"))</f>
        <v/>
      </c>
      <c r="Q16" s="17">
        <f>IF(A16="","",IF(J16="","",IFERROR(VLOOKUP(J16,'Assumptions'!$D$3:$E$9,2,FALSE),"Check")))</f>
        <v/>
      </c>
      <c r="R16" s="15" t="n"/>
    </row>
    <row r="17" ht="32" customHeight="1">
      <c r="A17" s="13" t="n"/>
      <c r="B17" s="14" t="n"/>
      <c r="C17" s="15" t="n"/>
      <c r="D17" s="13" t="n"/>
      <c r="E17" s="15" t="n"/>
      <c r="F17" s="15" t="n"/>
      <c r="G17" s="15" t="n"/>
      <c r="H17" s="14" t="n"/>
      <c r="I17" s="15" t="n"/>
      <c r="J17" s="15" t="n"/>
      <c r="K17" s="15" t="n"/>
      <c r="L17" s="14" t="n"/>
      <c r="M17" s="14" t="n"/>
      <c r="N17" s="18">
        <f>IF(A17="","",IF(NOT(ISNUMBER(B17)),"",IF(Q17="Complete",IF(NOT(ISNUMBER(L17)),"",MAX(0,L17-B17)),IF(Q17="Excluded","",MAX(0,TODAY()-B17)))))</f>
        <v/>
      </c>
      <c r="O17" s="18">
        <f>IF(A17="","",IF(NOT(ISNUMBER(H17)),"",IFERROR(H17-TODAY(),"")))</f>
        <v/>
      </c>
      <c r="P17" s="19">
        <f>IF(A17="","",IFERROR(IF(OR(B17="",C17="",D17="",E17="",F17="",G17="",H17="",I17="",J17="",NOT(ISNUMBER(B17)),NOT(ISNUMBER(H17))),"Check record",IF(Q17="Check","Check record",IF(OR(AND(L17&lt;&gt;"",NOT(ISNUMBER(L17))),AND(M17&lt;&gt;"",NOT(ISNUMBER(M17))),AND(ISNUMBER(L17),L17&lt;B17),AND(ISNUMBER(M17),M17&lt;B17)),"Check dates",IF(AND(Q17="Complete",OR(K17="",NOT(ISNUMBER(L17)))),"Check delivery",IF(Q17="Excluded","No action",IF(O17&lt;0,"Expired - review",IF(O17&lt;='Assumptions'!$B$3,"Expires soon",IF(AND(Q17="Open",ISNUMBER(M17),M17&lt;=TODAY()),"Follow up",IF(AND(Q17="Open",N17&gt;'Assumptions'!$B$4),"Overdue request","On track"))))))))),"Check assumptions"))</f>
        <v/>
      </c>
      <c r="Q17" s="19">
        <f>IF(A17="","",IF(J17="","",IFERROR(VLOOKUP(J17,'Assumptions'!$D$3:$E$9,2,FALSE),"Check")))</f>
        <v/>
      </c>
      <c r="R17" s="15" t="n"/>
    </row>
    <row r="18" ht="32" customHeight="1">
      <c r="A18" s="13" t="n"/>
      <c r="B18" s="14" t="n"/>
      <c r="C18" s="15" t="n"/>
      <c r="D18" s="13" t="n"/>
      <c r="E18" s="15" t="n"/>
      <c r="F18" s="15" t="n"/>
      <c r="G18" s="15" t="n"/>
      <c r="H18" s="14" t="n"/>
      <c r="I18" s="15" t="n"/>
      <c r="J18" s="15" t="n"/>
      <c r="K18" s="15" t="n"/>
      <c r="L18" s="14" t="n"/>
      <c r="M18" s="14" t="n"/>
      <c r="N18" s="16">
        <f>IF(A18="","",IF(NOT(ISNUMBER(B18)),"",IF(Q18="Complete",IF(NOT(ISNUMBER(L18)),"",MAX(0,L18-B18)),IF(Q18="Excluded","",MAX(0,TODAY()-B18)))))</f>
        <v/>
      </c>
      <c r="O18" s="16">
        <f>IF(A18="","",IF(NOT(ISNUMBER(H18)),"",IFERROR(H18-TODAY(),"")))</f>
        <v/>
      </c>
      <c r="P18" s="17">
        <f>IF(A18="","",IFERROR(IF(OR(B18="",C18="",D18="",E18="",F18="",G18="",H18="",I18="",J18="",NOT(ISNUMBER(B18)),NOT(ISNUMBER(H18))),"Check record",IF(Q18="Check","Check record",IF(OR(AND(L18&lt;&gt;"",NOT(ISNUMBER(L18))),AND(M18&lt;&gt;"",NOT(ISNUMBER(M18))),AND(ISNUMBER(L18),L18&lt;B18),AND(ISNUMBER(M18),M18&lt;B18)),"Check dates",IF(AND(Q18="Complete",OR(K18="",NOT(ISNUMBER(L18)))),"Check delivery",IF(Q18="Excluded","No action",IF(O18&lt;0,"Expired - review",IF(O18&lt;='Assumptions'!$B$3,"Expires soon",IF(AND(Q18="Open",ISNUMBER(M18),M18&lt;=TODAY()),"Follow up",IF(AND(Q18="Open",N18&gt;'Assumptions'!$B$4),"Overdue request","On track"))))))))),"Check assumptions"))</f>
        <v/>
      </c>
      <c r="Q18" s="17">
        <f>IF(A18="","",IF(J18="","",IFERROR(VLOOKUP(J18,'Assumptions'!$D$3:$E$9,2,FALSE),"Check")))</f>
        <v/>
      </c>
      <c r="R18" s="15" t="n"/>
    </row>
    <row r="19" ht="32" customHeight="1">
      <c r="A19" s="13" t="n"/>
      <c r="B19" s="14" t="n"/>
      <c r="C19" s="15" t="n"/>
      <c r="D19" s="13" t="n"/>
      <c r="E19" s="15" t="n"/>
      <c r="F19" s="15" t="n"/>
      <c r="G19" s="15" t="n"/>
      <c r="H19" s="14" t="n"/>
      <c r="I19" s="15" t="n"/>
      <c r="J19" s="15" t="n"/>
      <c r="K19" s="15" t="n"/>
      <c r="L19" s="14" t="n"/>
      <c r="M19" s="14" t="n"/>
      <c r="N19" s="18">
        <f>IF(A19="","",IF(NOT(ISNUMBER(B19)),"",IF(Q19="Complete",IF(NOT(ISNUMBER(L19)),"",MAX(0,L19-B19)),IF(Q19="Excluded","",MAX(0,TODAY()-B19)))))</f>
        <v/>
      </c>
      <c r="O19" s="18">
        <f>IF(A19="","",IF(NOT(ISNUMBER(H19)),"",IFERROR(H19-TODAY(),"")))</f>
        <v/>
      </c>
      <c r="P19" s="19">
        <f>IF(A19="","",IFERROR(IF(OR(B19="",C19="",D19="",E19="",F19="",G19="",H19="",I19="",J19="",NOT(ISNUMBER(B19)),NOT(ISNUMBER(H19))),"Check record",IF(Q19="Check","Check record",IF(OR(AND(L19&lt;&gt;"",NOT(ISNUMBER(L19))),AND(M19&lt;&gt;"",NOT(ISNUMBER(M19))),AND(ISNUMBER(L19),L19&lt;B19),AND(ISNUMBER(M19),M19&lt;B19)),"Check dates",IF(AND(Q19="Complete",OR(K19="",NOT(ISNUMBER(L19)))),"Check delivery",IF(Q19="Excluded","No action",IF(O19&lt;0,"Expired - review",IF(O19&lt;='Assumptions'!$B$3,"Expires soon",IF(AND(Q19="Open",ISNUMBER(M19),M19&lt;=TODAY()),"Follow up",IF(AND(Q19="Open",N19&gt;'Assumptions'!$B$4),"Overdue request","On track"))))))))),"Check assumptions"))</f>
        <v/>
      </c>
      <c r="Q19" s="19">
        <f>IF(A19="","",IF(J19="","",IFERROR(VLOOKUP(J19,'Assumptions'!$D$3:$E$9,2,FALSE),"Check")))</f>
        <v/>
      </c>
      <c r="R19" s="15" t="n"/>
    </row>
    <row r="20" ht="32" customHeight="1">
      <c r="A20" s="13" t="n"/>
      <c r="B20" s="14" t="n"/>
      <c r="C20" s="15" t="n"/>
      <c r="D20" s="13" t="n"/>
      <c r="E20" s="15" t="n"/>
      <c r="F20" s="15" t="n"/>
      <c r="G20" s="15" t="n"/>
      <c r="H20" s="14" t="n"/>
      <c r="I20" s="15" t="n"/>
      <c r="J20" s="15" t="n"/>
      <c r="K20" s="15" t="n"/>
      <c r="L20" s="14" t="n"/>
      <c r="M20" s="14" t="n"/>
      <c r="N20" s="16">
        <f>IF(A20="","",IF(NOT(ISNUMBER(B20)),"",IF(Q20="Complete",IF(NOT(ISNUMBER(L20)),"",MAX(0,L20-B20)),IF(Q20="Excluded","",MAX(0,TODAY()-B20)))))</f>
        <v/>
      </c>
      <c r="O20" s="16">
        <f>IF(A20="","",IF(NOT(ISNUMBER(H20)),"",IFERROR(H20-TODAY(),"")))</f>
        <v/>
      </c>
      <c r="P20" s="17">
        <f>IF(A20="","",IFERROR(IF(OR(B20="",C20="",D20="",E20="",F20="",G20="",H20="",I20="",J20="",NOT(ISNUMBER(B20)),NOT(ISNUMBER(H20))),"Check record",IF(Q20="Check","Check record",IF(OR(AND(L20&lt;&gt;"",NOT(ISNUMBER(L20))),AND(M20&lt;&gt;"",NOT(ISNUMBER(M20))),AND(ISNUMBER(L20),L20&lt;B20),AND(ISNUMBER(M20),M20&lt;B20)),"Check dates",IF(AND(Q20="Complete",OR(K20="",NOT(ISNUMBER(L20)))),"Check delivery",IF(Q20="Excluded","No action",IF(O20&lt;0,"Expired - review",IF(O20&lt;='Assumptions'!$B$3,"Expires soon",IF(AND(Q20="Open",ISNUMBER(M20),M20&lt;=TODAY()),"Follow up",IF(AND(Q20="Open",N20&gt;'Assumptions'!$B$4),"Overdue request","On track"))))))))),"Check assumptions"))</f>
        <v/>
      </c>
      <c r="Q20" s="17">
        <f>IF(A20="","",IF(J20="","",IFERROR(VLOOKUP(J20,'Assumptions'!$D$3:$E$9,2,FALSE),"Check")))</f>
        <v/>
      </c>
      <c r="R20" s="15" t="n"/>
    </row>
    <row r="21" ht="32" customHeight="1">
      <c r="A21" s="13" t="n"/>
      <c r="B21" s="14" t="n"/>
      <c r="C21" s="15" t="n"/>
      <c r="D21" s="13" t="n"/>
      <c r="E21" s="15" t="n"/>
      <c r="F21" s="15" t="n"/>
      <c r="G21" s="15" t="n"/>
      <c r="H21" s="14" t="n"/>
      <c r="I21" s="15" t="n"/>
      <c r="J21" s="15" t="n"/>
      <c r="K21" s="15" t="n"/>
      <c r="L21" s="14" t="n"/>
      <c r="M21" s="14" t="n"/>
      <c r="N21" s="18">
        <f>IF(A21="","",IF(NOT(ISNUMBER(B21)),"",IF(Q21="Complete",IF(NOT(ISNUMBER(L21)),"",MAX(0,L21-B21)),IF(Q21="Excluded","",MAX(0,TODAY()-B21)))))</f>
        <v/>
      </c>
      <c r="O21" s="18">
        <f>IF(A21="","",IF(NOT(ISNUMBER(H21)),"",IFERROR(H21-TODAY(),"")))</f>
        <v/>
      </c>
      <c r="P21" s="19">
        <f>IF(A21="","",IFERROR(IF(OR(B21="",C21="",D21="",E21="",F21="",G21="",H21="",I21="",J21="",NOT(ISNUMBER(B21)),NOT(ISNUMBER(H21))),"Check record",IF(Q21="Check","Check record",IF(OR(AND(L21&lt;&gt;"",NOT(ISNUMBER(L21))),AND(M21&lt;&gt;"",NOT(ISNUMBER(M21))),AND(ISNUMBER(L21),L21&lt;B21),AND(ISNUMBER(M21),M21&lt;B21)),"Check dates",IF(AND(Q21="Complete",OR(K21="",NOT(ISNUMBER(L21)))),"Check delivery",IF(Q21="Excluded","No action",IF(O21&lt;0,"Expired - review",IF(O21&lt;='Assumptions'!$B$3,"Expires soon",IF(AND(Q21="Open",ISNUMBER(M21),M21&lt;=TODAY()),"Follow up",IF(AND(Q21="Open",N21&gt;'Assumptions'!$B$4),"Overdue request","On track"))))))))),"Check assumptions"))</f>
        <v/>
      </c>
      <c r="Q21" s="19">
        <f>IF(A21="","",IF(J21="","",IFERROR(VLOOKUP(J21,'Assumptions'!$D$3:$E$9,2,FALSE),"Check")))</f>
        <v/>
      </c>
      <c r="R21" s="15" t="n"/>
    </row>
    <row r="22" ht="32" customHeight="1">
      <c r="A22" s="13" t="n"/>
      <c r="B22" s="14" t="n"/>
      <c r="C22" s="15" t="n"/>
      <c r="D22" s="13" t="n"/>
      <c r="E22" s="15" t="n"/>
      <c r="F22" s="15" t="n"/>
      <c r="G22" s="15" t="n"/>
      <c r="H22" s="14" t="n"/>
      <c r="I22" s="15" t="n"/>
      <c r="J22" s="15" t="n"/>
      <c r="K22" s="15" t="n"/>
      <c r="L22" s="14" t="n"/>
      <c r="M22" s="14" t="n"/>
      <c r="N22" s="16">
        <f>IF(A22="","",IF(NOT(ISNUMBER(B22)),"",IF(Q22="Complete",IF(NOT(ISNUMBER(L22)),"",MAX(0,L22-B22)),IF(Q22="Excluded","",MAX(0,TODAY()-B22)))))</f>
        <v/>
      </c>
      <c r="O22" s="16">
        <f>IF(A22="","",IF(NOT(ISNUMBER(H22)),"",IFERROR(H22-TODAY(),"")))</f>
        <v/>
      </c>
      <c r="P22" s="17">
        <f>IF(A22="","",IFERROR(IF(OR(B22="",C22="",D22="",E22="",F22="",G22="",H22="",I22="",J22="",NOT(ISNUMBER(B22)),NOT(ISNUMBER(H22))),"Check record",IF(Q22="Check","Check record",IF(OR(AND(L22&lt;&gt;"",NOT(ISNUMBER(L22))),AND(M22&lt;&gt;"",NOT(ISNUMBER(M22))),AND(ISNUMBER(L22),L22&lt;B22),AND(ISNUMBER(M22),M22&lt;B22)),"Check dates",IF(AND(Q22="Complete",OR(K22="",NOT(ISNUMBER(L22)))),"Check delivery",IF(Q22="Excluded","No action",IF(O22&lt;0,"Expired - review",IF(O22&lt;='Assumptions'!$B$3,"Expires soon",IF(AND(Q22="Open",ISNUMBER(M22),M22&lt;=TODAY()),"Follow up",IF(AND(Q22="Open",N22&gt;'Assumptions'!$B$4),"Overdue request","On track"))))))))),"Check assumptions"))</f>
        <v/>
      </c>
      <c r="Q22" s="17">
        <f>IF(A22="","",IF(J22="","",IFERROR(VLOOKUP(J22,'Assumptions'!$D$3:$E$9,2,FALSE),"Check")))</f>
        <v/>
      </c>
      <c r="R22" s="15" t="n"/>
    </row>
    <row r="23" ht="32" customHeight="1">
      <c r="A23" s="13" t="n"/>
      <c r="B23" s="14" t="n"/>
      <c r="C23" s="15" t="n"/>
      <c r="D23" s="13" t="n"/>
      <c r="E23" s="15" t="n"/>
      <c r="F23" s="15" t="n"/>
      <c r="G23" s="15" t="n"/>
      <c r="H23" s="14" t="n"/>
      <c r="I23" s="15" t="n"/>
      <c r="J23" s="15" t="n"/>
      <c r="K23" s="15" t="n"/>
      <c r="L23" s="14" t="n"/>
      <c r="M23" s="14" t="n"/>
      <c r="N23" s="18">
        <f>IF(A23="","",IF(NOT(ISNUMBER(B23)),"",IF(Q23="Complete",IF(NOT(ISNUMBER(L23)),"",MAX(0,L23-B23)),IF(Q23="Excluded","",MAX(0,TODAY()-B23)))))</f>
        <v/>
      </c>
      <c r="O23" s="18">
        <f>IF(A23="","",IF(NOT(ISNUMBER(H23)),"",IFERROR(H23-TODAY(),"")))</f>
        <v/>
      </c>
      <c r="P23" s="19">
        <f>IF(A23="","",IFERROR(IF(OR(B23="",C23="",D23="",E23="",F23="",G23="",H23="",I23="",J23="",NOT(ISNUMBER(B23)),NOT(ISNUMBER(H23))),"Check record",IF(Q23="Check","Check record",IF(OR(AND(L23&lt;&gt;"",NOT(ISNUMBER(L23))),AND(M23&lt;&gt;"",NOT(ISNUMBER(M23))),AND(ISNUMBER(L23),L23&lt;B23),AND(ISNUMBER(M23),M23&lt;B23)),"Check dates",IF(AND(Q23="Complete",OR(K23="",NOT(ISNUMBER(L23)))),"Check delivery",IF(Q23="Excluded","No action",IF(O23&lt;0,"Expired - review",IF(O23&lt;='Assumptions'!$B$3,"Expires soon",IF(AND(Q23="Open",ISNUMBER(M23),M23&lt;=TODAY()),"Follow up",IF(AND(Q23="Open",N23&gt;'Assumptions'!$B$4),"Overdue request","On track"))))))))),"Check assumptions"))</f>
        <v/>
      </c>
      <c r="Q23" s="19">
        <f>IF(A23="","",IF(J23="","",IFERROR(VLOOKUP(J23,'Assumptions'!$D$3:$E$9,2,FALSE),"Check")))</f>
        <v/>
      </c>
      <c r="R23" s="15" t="n"/>
    </row>
    <row r="24" ht="32" customHeight="1">
      <c r="A24" s="13" t="n"/>
      <c r="B24" s="14" t="n"/>
      <c r="C24" s="15" t="n"/>
      <c r="D24" s="13" t="n"/>
      <c r="E24" s="15" t="n"/>
      <c r="F24" s="15" t="n"/>
      <c r="G24" s="15" t="n"/>
      <c r="H24" s="14" t="n"/>
      <c r="I24" s="15" t="n"/>
      <c r="J24" s="15" t="n"/>
      <c r="K24" s="15" t="n"/>
      <c r="L24" s="14" t="n"/>
      <c r="M24" s="14" t="n"/>
      <c r="N24" s="16">
        <f>IF(A24="","",IF(NOT(ISNUMBER(B24)),"",IF(Q24="Complete",IF(NOT(ISNUMBER(L24)),"",MAX(0,L24-B24)),IF(Q24="Excluded","",MAX(0,TODAY()-B24)))))</f>
        <v/>
      </c>
      <c r="O24" s="16">
        <f>IF(A24="","",IF(NOT(ISNUMBER(H24)),"",IFERROR(H24-TODAY(),"")))</f>
        <v/>
      </c>
      <c r="P24" s="17">
        <f>IF(A24="","",IFERROR(IF(OR(B24="",C24="",D24="",E24="",F24="",G24="",H24="",I24="",J24="",NOT(ISNUMBER(B24)),NOT(ISNUMBER(H24))),"Check record",IF(Q24="Check","Check record",IF(OR(AND(L24&lt;&gt;"",NOT(ISNUMBER(L24))),AND(M24&lt;&gt;"",NOT(ISNUMBER(M24))),AND(ISNUMBER(L24),L24&lt;B24),AND(ISNUMBER(M24),M24&lt;B24)),"Check dates",IF(AND(Q24="Complete",OR(K24="",NOT(ISNUMBER(L24)))),"Check delivery",IF(Q24="Excluded","No action",IF(O24&lt;0,"Expired - review",IF(O24&lt;='Assumptions'!$B$3,"Expires soon",IF(AND(Q24="Open",ISNUMBER(M24),M24&lt;=TODAY()),"Follow up",IF(AND(Q24="Open",N24&gt;'Assumptions'!$B$4),"Overdue request","On track"))))))))),"Check assumptions"))</f>
        <v/>
      </c>
      <c r="Q24" s="17">
        <f>IF(A24="","",IF(J24="","",IFERROR(VLOOKUP(J24,'Assumptions'!$D$3:$E$9,2,FALSE),"Check")))</f>
        <v/>
      </c>
      <c r="R24" s="15" t="n"/>
    </row>
    <row r="25" ht="32" customHeight="1">
      <c r="A25" s="13" t="n"/>
      <c r="B25" s="14" t="n"/>
      <c r="C25" s="15" t="n"/>
      <c r="D25" s="13" t="n"/>
      <c r="E25" s="15" t="n"/>
      <c r="F25" s="15" t="n"/>
      <c r="G25" s="15" t="n"/>
      <c r="H25" s="14" t="n"/>
      <c r="I25" s="15" t="n"/>
      <c r="J25" s="15" t="n"/>
      <c r="K25" s="15" t="n"/>
      <c r="L25" s="14" t="n"/>
      <c r="M25" s="14" t="n"/>
      <c r="N25" s="18">
        <f>IF(A25="","",IF(NOT(ISNUMBER(B25)),"",IF(Q25="Complete",IF(NOT(ISNUMBER(L25)),"",MAX(0,L25-B25)),IF(Q25="Excluded","",MAX(0,TODAY()-B25)))))</f>
        <v/>
      </c>
      <c r="O25" s="18">
        <f>IF(A25="","",IF(NOT(ISNUMBER(H25)),"",IFERROR(H25-TODAY(),"")))</f>
        <v/>
      </c>
      <c r="P25" s="19">
        <f>IF(A25="","",IFERROR(IF(OR(B25="",C25="",D25="",E25="",F25="",G25="",H25="",I25="",J25="",NOT(ISNUMBER(B25)),NOT(ISNUMBER(H25))),"Check record",IF(Q25="Check","Check record",IF(OR(AND(L25&lt;&gt;"",NOT(ISNUMBER(L25))),AND(M25&lt;&gt;"",NOT(ISNUMBER(M25))),AND(ISNUMBER(L25),L25&lt;B25),AND(ISNUMBER(M25),M25&lt;B25)),"Check dates",IF(AND(Q25="Complete",OR(K25="",NOT(ISNUMBER(L25)))),"Check delivery",IF(Q25="Excluded","No action",IF(O25&lt;0,"Expired - review",IF(O25&lt;='Assumptions'!$B$3,"Expires soon",IF(AND(Q25="Open",ISNUMBER(M25),M25&lt;=TODAY()),"Follow up",IF(AND(Q25="Open",N25&gt;'Assumptions'!$B$4),"Overdue request","On track"))))))))),"Check assumptions"))</f>
        <v/>
      </c>
      <c r="Q25" s="19">
        <f>IF(A25="","",IF(J25="","",IFERROR(VLOOKUP(J25,'Assumptions'!$D$3:$E$9,2,FALSE),"Check")))</f>
        <v/>
      </c>
      <c r="R25" s="15" t="n"/>
    </row>
    <row r="26" ht="32" customHeight="1">
      <c r="A26" s="13" t="n"/>
      <c r="B26" s="14" t="n"/>
      <c r="C26" s="15" t="n"/>
      <c r="D26" s="13" t="n"/>
      <c r="E26" s="15" t="n"/>
      <c r="F26" s="15" t="n"/>
      <c r="G26" s="15" t="n"/>
      <c r="H26" s="14" t="n"/>
      <c r="I26" s="15" t="n"/>
      <c r="J26" s="15" t="n"/>
      <c r="K26" s="15" t="n"/>
      <c r="L26" s="14" t="n"/>
      <c r="M26" s="14" t="n"/>
      <c r="N26" s="16">
        <f>IF(A26="","",IF(NOT(ISNUMBER(B26)),"",IF(Q26="Complete",IF(NOT(ISNUMBER(L26)),"",MAX(0,L26-B26)),IF(Q26="Excluded","",MAX(0,TODAY()-B26)))))</f>
        <v/>
      </c>
      <c r="O26" s="16">
        <f>IF(A26="","",IF(NOT(ISNUMBER(H26)),"",IFERROR(H26-TODAY(),"")))</f>
        <v/>
      </c>
      <c r="P26" s="17">
        <f>IF(A26="","",IFERROR(IF(OR(B26="",C26="",D26="",E26="",F26="",G26="",H26="",I26="",J26="",NOT(ISNUMBER(B26)),NOT(ISNUMBER(H26))),"Check record",IF(Q26="Check","Check record",IF(OR(AND(L26&lt;&gt;"",NOT(ISNUMBER(L26))),AND(M26&lt;&gt;"",NOT(ISNUMBER(M26))),AND(ISNUMBER(L26),L26&lt;B26),AND(ISNUMBER(M26),M26&lt;B26)),"Check dates",IF(AND(Q26="Complete",OR(K26="",NOT(ISNUMBER(L26)))),"Check delivery",IF(Q26="Excluded","No action",IF(O26&lt;0,"Expired - review",IF(O26&lt;='Assumptions'!$B$3,"Expires soon",IF(AND(Q26="Open",ISNUMBER(M26),M26&lt;=TODAY()),"Follow up",IF(AND(Q26="Open",N26&gt;'Assumptions'!$B$4),"Overdue request","On track"))))))))),"Check assumptions"))</f>
        <v/>
      </c>
      <c r="Q26" s="17">
        <f>IF(A26="","",IF(J26="","",IFERROR(VLOOKUP(J26,'Assumptions'!$D$3:$E$9,2,FALSE),"Check")))</f>
        <v/>
      </c>
      <c r="R26" s="15" t="n"/>
    </row>
    <row r="27" ht="32" customHeight="1">
      <c r="A27" s="13" t="n"/>
      <c r="B27" s="14" t="n"/>
      <c r="C27" s="15" t="n"/>
      <c r="D27" s="13" t="n"/>
      <c r="E27" s="15" t="n"/>
      <c r="F27" s="15" t="n"/>
      <c r="G27" s="15" t="n"/>
      <c r="H27" s="14" t="n"/>
      <c r="I27" s="15" t="n"/>
      <c r="J27" s="15" t="n"/>
      <c r="K27" s="15" t="n"/>
      <c r="L27" s="14" t="n"/>
      <c r="M27" s="14" t="n"/>
      <c r="N27" s="18">
        <f>IF(A27="","",IF(NOT(ISNUMBER(B27)),"",IF(Q27="Complete",IF(NOT(ISNUMBER(L27)),"",MAX(0,L27-B27)),IF(Q27="Excluded","",MAX(0,TODAY()-B27)))))</f>
        <v/>
      </c>
      <c r="O27" s="18">
        <f>IF(A27="","",IF(NOT(ISNUMBER(H27)),"",IFERROR(H27-TODAY(),"")))</f>
        <v/>
      </c>
      <c r="P27" s="19">
        <f>IF(A27="","",IFERROR(IF(OR(B27="",C27="",D27="",E27="",F27="",G27="",H27="",I27="",J27="",NOT(ISNUMBER(B27)),NOT(ISNUMBER(H27))),"Check record",IF(Q27="Check","Check record",IF(OR(AND(L27&lt;&gt;"",NOT(ISNUMBER(L27))),AND(M27&lt;&gt;"",NOT(ISNUMBER(M27))),AND(ISNUMBER(L27),L27&lt;B27),AND(ISNUMBER(M27),M27&lt;B27)),"Check dates",IF(AND(Q27="Complete",OR(K27="",NOT(ISNUMBER(L27)))),"Check delivery",IF(Q27="Excluded","No action",IF(O27&lt;0,"Expired - review",IF(O27&lt;='Assumptions'!$B$3,"Expires soon",IF(AND(Q27="Open",ISNUMBER(M27),M27&lt;=TODAY()),"Follow up",IF(AND(Q27="Open",N27&gt;'Assumptions'!$B$4),"Overdue request","On track"))))))))),"Check assumptions"))</f>
        <v/>
      </c>
      <c r="Q27" s="19">
        <f>IF(A27="","",IF(J27="","",IFERROR(VLOOKUP(J27,'Assumptions'!$D$3:$E$9,2,FALSE),"Check")))</f>
        <v/>
      </c>
      <c r="R27" s="15" t="n"/>
    </row>
    <row r="28" ht="32" customHeight="1">
      <c r="A28" s="13" t="n"/>
      <c r="B28" s="14" t="n"/>
      <c r="C28" s="15" t="n"/>
      <c r="D28" s="13" t="n"/>
      <c r="E28" s="15" t="n"/>
      <c r="F28" s="15" t="n"/>
      <c r="G28" s="15" t="n"/>
      <c r="H28" s="14" t="n"/>
      <c r="I28" s="15" t="n"/>
      <c r="J28" s="15" t="n"/>
      <c r="K28" s="15" t="n"/>
      <c r="L28" s="14" t="n"/>
      <c r="M28" s="14" t="n"/>
      <c r="N28" s="16">
        <f>IF(A28="","",IF(NOT(ISNUMBER(B28)),"",IF(Q28="Complete",IF(NOT(ISNUMBER(L28)),"",MAX(0,L28-B28)),IF(Q28="Excluded","",MAX(0,TODAY()-B28)))))</f>
        <v/>
      </c>
      <c r="O28" s="16">
        <f>IF(A28="","",IF(NOT(ISNUMBER(H28)),"",IFERROR(H28-TODAY(),"")))</f>
        <v/>
      </c>
      <c r="P28" s="17">
        <f>IF(A28="","",IFERROR(IF(OR(B28="",C28="",D28="",E28="",F28="",G28="",H28="",I28="",J28="",NOT(ISNUMBER(B28)),NOT(ISNUMBER(H28))),"Check record",IF(Q28="Check","Check record",IF(OR(AND(L28&lt;&gt;"",NOT(ISNUMBER(L28))),AND(M28&lt;&gt;"",NOT(ISNUMBER(M28))),AND(ISNUMBER(L28),L28&lt;B28),AND(ISNUMBER(M28),M28&lt;B28)),"Check dates",IF(AND(Q28="Complete",OR(K28="",NOT(ISNUMBER(L28)))),"Check delivery",IF(Q28="Excluded","No action",IF(O28&lt;0,"Expired - review",IF(O28&lt;='Assumptions'!$B$3,"Expires soon",IF(AND(Q28="Open",ISNUMBER(M28),M28&lt;=TODAY()),"Follow up",IF(AND(Q28="Open",N28&gt;'Assumptions'!$B$4),"Overdue request","On track"))))))))),"Check assumptions"))</f>
        <v/>
      </c>
      <c r="Q28" s="17">
        <f>IF(A28="","",IF(J28="","",IFERROR(VLOOKUP(J28,'Assumptions'!$D$3:$E$9,2,FALSE),"Check")))</f>
        <v/>
      </c>
      <c r="R28" s="15" t="n"/>
    </row>
    <row r="29" ht="32" customHeight="1">
      <c r="A29" s="13" t="n"/>
      <c r="B29" s="14" t="n"/>
      <c r="C29" s="15" t="n"/>
      <c r="D29" s="13" t="n"/>
      <c r="E29" s="15" t="n"/>
      <c r="F29" s="15" t="n"/>
      <c r="G29" s="15" t="n"/>
      <c r="H29" s="14" t="n"/>
      <c r="I29" s="15" t="n"/>
      <c r="J29" s="15" t="n"/>
      <c r="K29" s="15" t="n"/>
      <c r="L29" s="14" t="n"/>
      <c r="M29" s="14" t="n"/>
      <c r="N29" s="18">
        <f>IF(A29="","",IF(NOT(ISNUMBER(B29)),"",IF(Q29="Complete",IF(NOT(ISNUMBER(L29)),"",MAX(0,L29-B29)),IF(Q29="Excluded","",MAX(0,TODAY()-B29)))))</f>
        <v/>
      </c>
      <c r="O29" s="18">
        <f>IF(A29="","",IF(NOT(ISNUMBER(H29)),"",IFERROR(H29-TODAY(),"")))</f>
        <v/>
      </c>
      <c r="P29" s="19">
        <f>IF(A29="","",IFERROR(IF(OR(B29="",C29="",D29="",E29="",F29="",G29="",H29="",I29="",J29="",NOT(ISNUMBER(B29)),NOT(ISNUMBER(H29))),"Check record",IF(Q29="Check","Check record",IF(OR(AND(L29&lt;&gt;"",NOT(ISNUMBER(L29))),AND(M29&lt;&gt;"",NOT(ISNUMBER(M29))),AND(ISNUMBER(L29),L29&lt;B29),AND(ISNUMBER(M29),M29&lt;B29)),"Check dates",IF(AND(Q29="Complete",OR(K29="",NOT(ISNUMBER(L29)))),"Check delivery",IF(Q29="Excluded","No action",IF(O29&lt;0,"Expired - review",IF(O29&lt;='Assumptions'!$B$3,"Expires soon",IF(AND(Q29="Open",ISNUMBER(M29),M29&lt;=TODAY()),"Follow up",IF(AND(Q29="Open",N29&gt;'Assumptions'!$B$4),"Overdue request","On track"))))))))),"Check assumptions"))</f>
        <v/>
      </c>
      <c r="Q29" s="19">
        <f>IF(A29="","",IF(J29="","",IFERROR(VLOOKUP(J29,'Assumptions'!$D$3:$E$9,2,FALSE),"Check")))</f>
        <v/>
      </c>
      <c r="R29" s="15" t="n"/>
    </row>
    <row r="30" ht="32" customHeight="1">
      <c r="A30" s="13" t="n"/>
      <c r="B30" s="14" t="n"/>
      <c r="C30" s="15" t="n"/>
      <c r="D30" s="13" t="n"/>
      <c r="E30" s="15" t="n"/>
      <c r="F30" s="15" t="n"/>
      <c r="G30" s="15" t="n"/>
      <c r="H30" s="14" t="n"/>
      <c r="I30" s="15" t="n"/>
      <c r="J30" s="15" t="n"/>
      <c r="K30" s="15" t="n"/>
      <c r="L30" s="14" t="n"/>
      <c r="M30" s="14" t="n"/>
      <c r="N30" s="16">
        <f>IF(A30="","",IF(NOT(ISNUMBER(B30)),"",IF(Q30="Complete",IF(NOT(ISNUMBER(L30)),"",MAX(0,L30-B30)),IF(Q30="Excluded","",MAX(0,TODAY()-B30)))))</f>
        <v/>
      </c>
      <c r="O30" s="16">
        <f>IF(A30="","",IF(NOT(ISNUMBER(H30)),"",IFERROR(H30-TODAY(),"")))</f>
        <v/>
      </c>
      <c r="P30" s="17">
        <f>IF(A30="","",IFERROR(IF(OR(B30="",C30="",D30="",E30="",F30="",G30="",H30="",I30="",J30="",NOT(ISNUMBER(B30)),NOT(ISNUMBER(H30))),"Check record",IF(Q30="Check","Check record",IF(OR(AND(L30&lt;&gt;"",NOT(ISNUMBER(L30))),AND(M30&lt;&gt;"",NOT(ISNUMBER(M30))),AND(ISNUMBER(L30),L30&lt;B30),AND(ISNUMBER(M30),M30&lt;B30)),"Check dates",IF(AND(Q30="Complete",OR(K30="",NOT(ISNUMBER(L30)))),"Check delivery",IF(Q30="Excluded","No action",IF(O30&lt;0,"Expired - review",IF(O30&lt;='Assumptions'!$B$3,"Expires soon",IF(AND(Q30="Open",ISNUMBER(M30),M30&lt;=TODAY()),"Follow up",IF(AND(Q30="Open",N30&gt;'Assumptions'!$B$4),"Overdue request","On track"))))))))),"Check assumptions"))</f>
        <v/>
      </c>
      <c r="Q30" s="17">
        <f>IF(A30="","",IF(J30="","",IFERROR(VLOOKUP(J30,'Assumptions'!$D$3:$E$9,2,FALSE),"Check")))</f>
        <v/>
      </c>
      <c r="R30" s="15" t="n"/>
    </row>
    <row r="31" ht="32" customHeight="1">
      <c r="A31" s="13" t="n"/>
      <c r="B31" s="14" t="n"/>
      <c r="C31" s="15" t="n"/>
      <c r="D31" s="13" t="n"/>
      <c r="E31" s="15" t="n"/>
      <c r="F31" s="15" t="n"/>
      <c r="G31" s="15" t="n"/>
      <c r="H31" s="14" t="n"/>
      <c r="I31" s="15" t="n"/>
      <c r="J31" s="15" t="n"/>
      <c r="K31" s="15" t="n"/>
      <c r="L31" s="14" t="n"/>
      <c r="M31" s="14" t="n"/>
      <c r="N31" s="18">
        <f>IF(A31="","",IF(NOT(ISNUMBER(B31)),"",IF(Q31="Complete",IF(NOT(ISNUMBER(L31)),"",MAX(0,L31-B31)),IF(Q31="Excluded","",MAX(0,TODAY()-B31)))))</f>
        <v/>
      </c>
      <c r="O31" s="18">
        <f>IF(A31="","",IF(NOT(ISNUMBER(H31)),"",IFERROR(H31-TODAY(),"")))</f>
        <v/>
      </c>
      <c r="P31" s="19">
        <f>IF(A31="","",IFERROR(IF(OR(B31="",C31="",D31="",E31="",F31="",G31="",H31="",I31="",J31="",NOT(ISNUMBER(B31)),NOT(ISNUMBER(H31))),"Check record",IF(Q31="Check","Check record",IF(OR(AND(L31&lt;&gt;"",NOT(ISNUMBER(L31))),AND(M31&lt;&gt;"",NOT(ISNUMBER(M31))),AND(ISNUMBER(L31),L31&lt;B31),AND(ISNUMBER(M31),M31&lt;B31)),"Check dates",IF(AND(Q31="Complete",OR(K31="",NOT(ISNUMBER(L31)))),"Check delivery",IF(Q31="Excluded","No action",IF(O31&lt;0,"Expired - review",IF(O31&lt;='Assumptions'!$B$3,"Expires soon",IF(AND(Q31="Open",ISNUMBER(M31),M31&lt;=TODAY()),"Follow up",IF(AND(Q31="Open",N31&gt;'Assumptions'!$B$4),"Overdue request","On track"))))))))),"Check assumptions"))</f>
        <v/>
      </c>
      <c r="Q31" s="19">
        <f>IF(A31="","",IF(J31="","",IFERROR(VLOOKUP(J31,'Assumptions'!$D$3:$E$9,2,FALSE),"Check")))</f>
        <v/>
      </c>
      <c r="R31" s="15" t="n"/>
    </row>
    <row r="32" ht="32" customHeight="1">
      <c r="A32" s="13" t="n"/>
      <c r="B32" s="14" t="n"/>
      <c r="C32" s="15" t="n"/>
      <c r="D32" s="13" t="n"/>
      <c r="E32" s="15" t="n"/>
      <c r="F32" s="15" t="n"/>
      <c r="G32" s="15" t="n"/>
      <c r="H32" s="14" t="n"/>
      <c r="I32" s="15" t="n"/>
      <c r="J32" s="15" t="n"/>
      <c r="K32" s="15" t="n"/>
      <c r="L32" s="14" t="n"/>
      <c r="M32" s="14" t="n"/>
      <c r="N32" s="16">
        <f>IF(A32="","",IF(NOT(ISNUMBER(B32)),"",IF(Q32="Complete",IF(NOT(ISNUMBER(L32)),"",MAX(0,L32-B32)),IF(Q32="Excluded","",MAX(0,TODAY()-B32)))))</f>
        <v/>
      </c>
      <c r="O32" s="16">
        <f>IF(A32="","",IF(NOT(ISNUMBER(H32)),"",IFERROR(H32-TODAY(),"")))</f>
        <v/>
      </c>
      <c r="P32" s="17">
        <f>IF(A32="","",IFERROR(IF(OR(B32="",C32="",D32="",E32="",F32="",G32="",H32="",I32="",J32="",NOT(ISNUMBER(B32)),NOT(ISNUMBER(H32))),"Check record",IF(Q32="Check","Check record",IF(OR(AND(L32&lt;&gt;"",NOT(ISNUMBER(L32))),AND(M32&lt;&gt;"",NOT(ISNUMBER(M32))),AND(ISNUMBER(L32),L32&lt;B32),AND(ISNUMBER(M32),M32&lt;B32)),"Check dates",IF(AND(Q32="Complete",OR(K32="",NOT(ISNUMBER(L32)))),"Check delivery",IF(Q32="Excluded","No action",IF(O32&lt;0,"Expired - review",IF(O32&lt;='Assumptions'!$B$3,"Expires soon",IF(AND(Q32="Open",ISNUMBER(M32),M32&lt;=TODAY()),"Follow up",IF(AND(Q32="Open",N32&gt;'Assumptions'!$B$4),"Overdue request","On track"))))))))),"Check assumptions"))</f>
        <v/>
      </c>
      <c r="Q32" s="17">
        <f>IF(A32="","",IF(J32="","",IFERROR(VLOOKUP(J32,'Assumptions'!$D$3:$E$9,2,FALSE),"Check")))</f>
        <v/>
      </c>
      <c r="R32" s="15" t="n"/>
    </row>
    <row r="33" ht="32" customHeight="1">
      <c r="A33" s="13" t="n"/>
      <c r="B33" s="14" t="n"/>
      <c r="C33" s="15" t="n"/>
      <c r="D33" s="13" t="n"/>
      <c r="E33" s="15" t="n"/>
      <c r="F33" s="15" t="n"/>
      <c r="G33" s="15" t="n"/>
      <c r="H33" s="14" t="n"/>
      <c r="I33" s="15" t="n"/>
      <c r="J33" s="15" t="n"/>
      <c r="K33" s="15" t="n"/>
      <c r="L33" s="14" t="n"/>
      <c r="M33" s="14" t="n"/>
      <c r="N33" s="18">
        <f>IF(A33="","",IF(NOT(ISNUMBER(B33)),"",IF(Q33="Complete",IF(NOT(ISNUMBER(L33)),"",MAX(0,L33-B33)),IF(Q33="Excluded","",MAX(0,TODAY()-B33)))))</f>
        <v/>
      </c>
      <c r="O33" s="18">
        <f>IF(A33="","",IF(NOT(ISNUMBER(H33)),"",IFERROR(H33-TODAY(),"")))</f>
        <v/>
      </c>
      <c r="P33" s="19">
        <f>IF(A33="","",IFERROR(IF(OR(B33="",C33="",D33="",E33="",F33="",G33="",H33="",I33="",J33="",NOT(ISNUMBER(B33)),NOT(ISNUMBER(H33))),"Check record",IF(Q33="Check","Check record",IF(OR(AND(L33&lt;&gt;"",NOT(ISNUMBER(L33))),AND(M33&lt;&gt;"",NOT(ISNUMBER(M33))),AND(ISNUMBER(L33),L33&lt;B33),AND(ISNUMBER(M33),M33&lt;B33)),"Check dates",IF(AND(Q33="Complete",OR(K33="",NOT(ISNUMBER(L33)))),"Check delivery",IF(Q33="Excluded","No action",IF(O33&lt;0,"Expired - review",IF(O33&lt;='Assumptions'!$B$3,"Expires soon",IF(AND(Q33="Open",ISNUMBER(M33),M33&lt;=TODAY()),"Follow up",IF(AND(Q33="Open",N33&gt;'Assumptions'!$B$4),"Overdue request","On track"))))))))),"Check assumptions"))</f>
        <v/>
      </c>
      <c r="Q33" s="19">
        <f>IF(A33="","",IF(J33="","",IFERROR(VLOOKUP(J33,'Assumptions'!$D$3:$E$9,2,FALSE),"Check")))</f>
        <v/>
      </c>
      <c r="R33" s="15" t="n"/>
    </row>
    <row r="34" ht="32" customHeight="1">
      <c r="A34" s="13" t="n"/>
      <c r="B34" s="14" t="n"/>
      <c r="C34" s="15" t="n"/>
      <c r="D34" s="13" t="n"/>
      <c r="E34" s="15" t="n"/>
      <c r="F34" s="15" t="n"/>
      <c r="G34" s="15" t="n"/>
      <c r="H34" s="14" t="n"/>
      <c r="I34" s="15" t="n"/>
      <c r="J34" s="15" t="n"/>
      <c r="K34" s="15" t="n"/>
      <c r="L34" s="14" t="n"/>
      <c r="M34" s="14" t="n"/>
      <c r="N34" s="16">
        <f>IF(A34="","",IF(NOT(ISNUMBER(B34)),"",IF(Q34="Complete",IF(NOT(ISNUMBER(L34)),"",MAX(0,L34-B34)),IF(Q34="Excluded","",MAX(0,TODAY()-B34)))))</f>
        <v/>
      </c>
      <c r="O34" s="16">
        <f>IF(A34="","",IF(NOT(ISNUMBER(H34)),"",IFERROR(H34-TODAY(),"")))</f>
        <v/>
      </c>
      <c r="P34" s="17">
        <f>IF(A34="","",IFERROR(IF(OR(B34="",C34="",D34="",E34="",F34="",G34="",H34="",I34="",J34="",NOT(ISNUMBER(B34)),NOT(ISNUMBER(H34))),"Check record",IF(Q34="Check","Check record",IF(OR(AND(L34&lt;&gt;"",NOT(ISNUMBER(L34))),AND(M34&lt;&gt;"",NOT(ISNUMBER(M34))),AND(ISNUMBER(L34),L34&lt;B34),AND(ISNUMBER(M34),M34&lt;B34)),"Check dates",IF(AND(Q34="Complete",OR(K34="",NOT(ISNUMBER(L34)))),"Check delivery",IF(Q34="Excluded","No action",IF(O34&lt;0,"Expired - review",IF(O34&lt;='Assumptions'!$B$3,"Expires soon",IF(AND(Q34="Open",ISNUMBER(M34),M34&lt;=TODAY()),"Follow up",IF(AND(Q34="Open",N34&gt;'Assumptions'!$B$4),"Overdue request","On track"))))))))),"Check assumptions"))</f>
        <v/>
      </c>
      <c r="Q34" s="17">
        <f>IF(A34="","",IF(J34="","",IFERROR(VLOOKUP(J34,'Assumptions'!$D$3:$E$9,2,FALSE),"Check")))</f>
        <v/>
      </c>
      <c r="R34" s="15" t="n"/>
    </row>
    <row r="35" ht="32" customHeight="1">
      <c r="A35" s="13" t="n"/>
      <c r="B35" s="14" t="n"/>
      <c r="C35" s="15" t="n"/>
      <c r="D35" s="13" t="n"/>
      <c r="E35" s="15" t="n"/>
      <c r="F35" s="15" t="n"/>
      <c r="G35" s="15" t="n"/>
      <c r="H35" s="14" t="n"/>
      <c r="I35" s="15" t="n"/>
      <c r="J35" s="15" t="n"/>
      <c r="K35" s="15" t="n"/>
      <c r="L35" s="14" t="n"/>
      <c r="M35" s="14" t="n"/>
      <c r="N35" s="18">
        <f>IF(A35="","",IF(NOT(ISNUMBER(B35)),"",IF(Q35="Complete",IF(NOT(ISNUMBER(L35)),"",MAX(0,L35-B35)),IF(Q35="Excluded","",MAX(0,TODAY()-B35)))))</f>
        <v/>
      </c>
      <c r="O35" s="18">
        <f>IF(A35="","",IF(NOT(ISNUMBER(H35)),"",IFERROR(H35-TODAY(),"")))</f>
        <v/>
      </c>
      <c r="P35" s="19">
        <f>IF(A35="","",IFERROR(IF(OR(B35="",C35="",D35="",E35="",F35="",G35="",H35="",I35="",J35="",NOT(ISNUMBER(B35)),NOT(ISNUMBER(H35))),"Check record",IF(Q35="Check","Check record",IF(OR(AND(L35&lt;&gt;"",NOT(ISNUMBER(L35))),AND(M35&lt;&gt;"",NOT(ISNUMBER(M35))),AND(ISNUMBER(L35),L35&lt;B35),AND(ISNUMBER(M35),M35&lt;B35)),"Check dates",IF(AND(Q35="Complete",OR(K35="",NOT(ISNUMBER(L35)))),"Check delivery",IF(Q35="Excluded","No action",IF(O35&lt;0,"Expired - review",IF(O35&lt;='Assumptions'!$B$3,"Expires soon",IF(AND(Q35="Open",ISNUMBER(M35),M35&lt;=TODAY()),"Follow up",IF(AND(Q35="Open",N35&gt;'Assumptions'!$B$4),"Overdue request","On track"))))))))),"Check assumptions"))</f>
        <v/>
      </c>
      <c r="Q35" s="19">
        <f>IF(A35="","",IF(J35="","",IFERROR(VLOOKUP(J35,'Assumptions'!$D$3:$E$9,2,FALSE),"Check")))</f>
        <v/>
      </c>
      <c r="R35" s="15" t="n"/>
    </row>
    <row r="36" ht="32" customHeight="1">
      <c r="A36" s="13" t="n"/>
      <c r="B36" s="14" t="n"/>
      <c r="C36" s="15" t="n"/>
      <c r="D36" s="13" t="n"/>
      <c r="E36" s="15" t="n"/>
      <c r="F36" s="15" t="n"/>
      <c r="G36" s="15" t="n"/>
      <c r="H36" s="14" t="n"/>
      <c r="I36" s="15" t="n"/>
      <c r="J36" s="15" t="n"/>
      <c r="K36" s="15" t="n"/>
      <c r="L36" s="14" t="n"/>
      <c r="M36" s="14" t="n"/>
      <c r="N36" s="16">
        <f>IF(A36="","",IF(NOT(ISNUMBER(B36)),"",IF(Q36="Complete",IF(NOT(ISNUMBER(L36)),"",MAX(0,L36-B36)),IF(Q36="Excluded","",MAX(0,TODAY()-B36)))))</f>
        <v/>
      </c>
      <c r="O36" s="16">
        <f>IF(A36="","",IF(NOT(ISNUMBER(H36)),"",IFERROR(H36-TODAY(),"")))</f>
        <v/>
      </c>
      <c r="P36" s="17">
        <f>IF(A36="","",IFERROR(IF(OR(B36="",C36="",D36="",E36="",F36="",G36="",H36="",I36="",J36="",NOT(ISNUMBER(B36)),NOT(ISNUMBER(H36))),"Check record",IF(Q36="Check","Check record",IF(OR(AND(L36&lt;&gt;"",NOT(ISNUMBER(L36))),AND(M36&lt;&gt;"",NOT(ISNUMBER(M36))),AND(ISNUMBER(L36),L36&lt;B36),AND(ISNUMBER(M36),M36&lt;B36)),"Check dates",IF(AND(Q36="Complete",OR(K36="",NOT(ISNUMBER(L36)))),"Check delivery",IF(Q36="Excluded","No action",IF(O36&lt;0,"Expired - review",IF(O36&lt;='Assumptions'!$B$3,"Expires soon",IF(AND(Q36="Open",ISNUMBER(M36),M36&lt;=TODAY()),"Follow up",IF(AND(Q36="Open",N36&gt;'Assumptions'!$B$4),"Overdue request","On track"))))))))),"Check assumptions"))</f>
        <v/>
      </c>
      <c r="Q36" s="17">
        <f>IF(A36="","",IF(J36="","",IFERROR(VLOOKUP(J36,'Assumptions'!$D$3:$E$9,2,FALSE),"Check")))</f>
        <v/>
      </c>
      <c r="R36" s="15" t="n"/>
    </row>
    <row r="37" ht="32" customHeight="1">
      <c r="A37" s="13" t="n"/>
      <c r="B37" s="14" t="n"/>
      <c r="C37" s="15" t="n"/>
      <c r="D37" s="13" t="n"/>
      <c r="E37" s="15" t="n"/>
      <c r="F37" s="15" t="n"/>
      <c r="G37" s="15" t="n"/>
      <c r="H37" s="14" t="n"/>
      <c r="I37" s="15" t="n"/>
      <c r="J37" s="15" t="n"/>
      <c r="K37" s="15" t="n"/>
      <c r="L37" s="14" t="n"/>
      <c r="M37" s="14" t="n"/>
      <c r="N37" s="18">
        <f>IF(A37="","",IF(NOT(ISNUMBER(B37)),"",IF(Q37="Complete",IF(NOT(ISNUMBER(L37)),"",MAX(0,L37-B37)),IF(Q37="Excluded","",MAX(0,TODAY()-B37)))))</f>
        <v/>
      </c>
      <c r="O37" s="18">
        <f>IF(A37="","",IF(NOT(ISNUMBER(H37)),"",IFERROR(H37-TODAY(),"")))</f>
        <v/>
      </c>
      <c r="P37" s="19">
        <f>IF(A37="","",IFERROR(IF(OR(B37="",C37="",D37="",E37="",F37="",G37="",H37="",I37="",J37="",NOT(ISNUMBER(B37)),NOT(ISNUMBER(H37))),"Check record",IF(Q37="Check","Check record",IF(OR(AND(L37&lt;&gt;"",NOT(ISNUMBER(L37))),AND(M37&lt;&gt;"",NOT(ISNUMBER(M37))),AND(ISNUMBER(L37),L37&lt;B37),AND(ISNUMBER(M37),M37&lt;B37)),"Check dates",IF(AND(Q37="Complete",OR(K37="",NOT(ISNUMBER(L37)))),"Check delivery",IF(Q37="Excluded","No action",IF(O37&lt;0,"Expired - review",IF(O37&lt;='Assumptions'!$B$3,"Expires soon",IF(AND(Q37="Open",ISNUMBER(M37),M37&lt;=TODAY()),"Follow up",IF(AND(Q37="Open",N37&gt;'Assumptions'!$B$4),"Overdue request","On track"))))))))),"Check assumptions"))</f>
        <v/>
      </c>
      <c r="Q37" s="19">
        <f>IF(A37="","",IF(J37="","",IFERROR(VLOOKUP(J37,'Assumptions'!$D$3:$E$9,2,FALSE),"Check")))</f>
        <v/>
      </c>
      <c r="R37" s="15" t="n"/>
    </row>
    <row r="38" ht="32" customHeight="1">
      <c r="A38" s="13" t="n"/>
      <c r="B38" s="14" t="n"/>
      <c r="C38" s="15" t="n"/>
      <c r="D38" s="13" t="n"/>
      <c r="E38" s="15" t="n"/>
      <c r="F38" s="15" t="n"/>
      <c r="G38" s="15" t="n"/>
      <c r="H38" s="14" t="n"/>
      <c r="I38" s="15" t="n"/>
      <c r="J38" s="15" t="n"/>
      <c r="K38" s="15" t="n"/>
      <c r="L38" s="14" t="n"/>
      <c r="M38" s="14" t="n"/>
      <c r="N38" s="16">
        <f>IF(A38="","",IF(NOT(ISNUMBER(B38)),"",IF(Q38="Complete",IF(NOT(ISNUMBER(L38)),"",MAX(0,L38-B38)),IF(Q38="Excluded","",MAX(0,TODAY()-B38)))))</f>
        <v/>
      </c>
      <c r="O38" s="16">
        <f>IF(A38="","",IF(NOT(ISNUMBER(H38)),"",IFERROR(H38-TODAY(),"")))</f>
        <v/>
      </c>
      <c r="P38" s="17">
        <f>IF(A38="","",IFERROR(IF(OR(B38="",C38="",D38="",E38="",F38="",G38="",H38="",I38="",J38="",NOT(ISNUMBER(B38)),NOT(ISNUMBER(H38))),"Check record",IF(Q38="Check","Check record",IF(OR(AND(L38&lt;&gt;"",NOT(ISNUMBER(L38))),AND(M38&lt;&gt;"",NOT(ISNUMBER(M38))),AND(ISNUMBER(L38),L38&lt;B38),AND(ISNUMBER(M38),M38&lt;B38)),"Check dates",IF(AND(Q38="Complete",OR(K38="",NOT(ISNUMBER(L38)))),"Check delivery",IF(Q38="Excluded","No action",IF(O38&lt;0,"Expired - review",IF(O38&lt;='Assumptions'!$B$3,"Expires soon",IF(AND(Q38="Open",ISNUMBER(M38),M38&lt;=TODAY()),"Follow up",IF(AND(Q38="Open",N38&gt;'Assumptions'!$B$4),"Overdue request","On track"))))))))),"Check assumptions"))</f>
        <v/>
      </c>
      <c r="Q38" s="17">
        <f>IF(A38="","",IF(J38="","",IFERROR(VLOOKUP(J38,'Assumptions'!$D$3:$E$9,2,FALSE),"Check")))</f>
        <v/>
      </c>
      <c r="R38" s="15" t="n"/>
    </row>
    <row r="39" ht="32" customHeight="1">
      <c r="A39" s="13" t="n"/>
      <c r="B39" s="14" t="n"/>
      <c r="C39" s="15" t="n"/>
      <c r="D39" s="13" t="n"/>
      <c r="E39" s="15" t="n"/>
      <c r="F39" s="15" t="n"/>
      <c r="G39" s="15" t="n"/>
      <c r="H39" s="14" t="n"/>
      <c r="I39" s="15" t="n"/>
      <c r="J39" s="15" t="n"/>
      <c r="K39" s="15" t="n"/>
      <c r="L39" s="14" t="n"/>
      <c r="M39" s="14" t="n"/>
      <c r="N39" s="18">
        <f>IF(A39="","",IF(NOT(ISNUMBER(B39)),"",IF(Q39="Complete",IF(NOT(ISNUMBER(L39)),"",MAX(0,L39-B39)),IF(Q39="Excluded","",MAX(0,TODAY()-B39)))))</f>
        <v/>
      </c>
      <c r="O39" s="18">
        <f>IF(A39="","",IF(NOT(ISNUMBER(H39)),"",IFERROR(H39-TODAY(),"")))</f>
        <v/>
      </c>
      <c r="P39" s="19">
        <f>IF(A39="","",IFERROR(IF(OR(B39="",C39="",D39="",E39="",F39="",G39="",H39="",I39="",J39="",NOT(ISNUMBER(B39)),NOT(ISNUMBER(H39))),"Check record",IF(Q39="Check","Check record",IF(OR(AND(L39&lt;&gt;"",NOT(ISNUMBER(L39))),AND(M39&lt;&gt;"",NOT(ISNUMBER(M39))),AND(ISNUMBER(L39),L39&lt;B39),AND(ISNUMBER(M39),M39&lt;B39)),"Check dates",IF(AND(Q39="Complete",OR(K39="",NOT(ISNUMBER(L39)))),"Check delivery",IF(Q39="Excluded","No action",IF(O39&lt;0,"Expired - review",IF(O39&lt;='Assumptions'!$B$3,"Expires soon",IF(AND(Q39="Open",ISNUMBER(M39),M39&lt;=TODAY()),"Follow up",IF(AND(Q39="Open",N39&gt;'Assumptions'!$B$4),"Overdue request","On track"))))))))),"Check assumptions"))</f>
        <v/>
      </c>
      <c r="Q39" s="19">
        <f>IF(A39="","",IF(J39="","",IFERROR(VLOOKUP(J39,'Assumptions'!$D$3:$E$9,2,FALSE),"Check")))</f>
        <v/>
      </c>
      <c r="R39" s="15" t="n"/>
    </row>
    <row r="40" ht="32" customHeight="1">
      <c r="A40" s="13" t="n"/>
      <c r="B40" s="14" t="n"/>
      <c r="C40" s="15" t="n"/>
      <c r="D40" s="13" t="n"/>
      <c r="E40" s="15" t="n"/>
      <c r="F40" s="15" t="n"/>
      <c r="G40" s="15" t="n"/>
      <c r="H40" s="14" t="n"/>
      <c r="I40" s="15" t="n"/>
      <c r="J40" s="15" t="n"/>
      <c r="K40" s="15" t="n"/>
      <c r="L40" s="14" t="n"/>
      <c r="M40" s="14" t="n"/>
      <c r="N40" s="16">
        <f>IF(A40="","",IF(NOT(ISNUMBER(B40)),"",IF(Q40="Complete",IF(NOT(ISNUMBER(L40)),"",MAX(0,L40-B40)),IF(Q40="Excluded","",MAX(0,TODAY()-B40)))))</f>
        <v/>
      </c>
      <c r="O40" s="16">
        <f>IF(A40="","",IF(NOT(ISNUMBER(H40)),"",IFERROR(H40-TODAY(),"")))</f>
        <v/>
      </c>
      <c r="P40" s="17">
        <f>IF(A40="","",IFERROR(IF(OR(B40="",C40="",D40="",E40="",F40="",G40="",H40="",I40="",J40="",NOT(ISNUMBER(B40)),NOT(ISNUMBER(H40))),"Check record",IF(Q40="Check","Check record",IF(OR(AND(L40&lt;&gt;"",NOT(ISNUMBER(L40))),AND(M40&lt;&gt;"",NOT(ISNUMBER(M40))),AND(ISNUMBER(L40),L40&lt;B40),AND(ISNUMBER(M40),M40&lt;B40)),"Check dates",IF(AND(Q40="Complete",OR(K40="",NOT(ISNUMBER(L40)))),"Check delivery",IF(Q40="Excluded","No action",IF(O40&lt;0,"Expired - review",IF(O40&lt;='Assumptions'!$B$3,"Expires soon",IF(AND(Q40="Open",ISNUMBER(M40),M40&lt;=TODAY()),"Follow up",IF(AND(Q40="Open",N40&gt;'Assumptions'!$B$4),"Overdue request","On track"))))))))),"Check assumptions"))</f>
        <v/>
      </c>
      <c r="Q40" s="17">
        <f>IF(A40="","",IF(J40="","",IFERROR(VLOOKUP(J40,'Assumptions'!$D$3:$E$9,2,FALSE),"Check")))</f>
        <v/>
      </c>
      <c r="R40" s="15" t="n"/>
    </row>
    <row r="41" ht="32" customHeight="1">
      <c r="A41" s="13" t="n"/>
      <c r="B41" s="14" t="n"/>
      <c r="C41" s="15" t="n"/>
      <c r="D41" s="13" t="n"/>
      <c r="E41" s="15" t="n"/>
      <c r="F41" s="15" t="n"/>
      <c r="G41" s="15" t="n"/>
      <c r="H41" s="14" t="n"/>
      <c r="I41" s="15" t="n"/>
      <c r="J41" s="15" t="n"/>
      <c r="K41" s="15" t="n"/>
      <c r="L41" s="14" t="n"/>
      <c r="M41" s="14" t="n"/>
      <c r="N41" s="18">
        <f>IF(A41="","",IF(NOT(ISNUMBER(B41)),"",IF(Q41="Complete",IF(NOT(ISNUMBER(L41)),"",MAX(0,L41-B41)),IF(Q41="Excluded","",MAX(0,TODAY()-B41)))))</f>
        <v/>
      </c>
      <c r="O41" s="18">
        <f>IF(A41="","",IF(NOT(ISNUMBER(H41)),"",IFERROR(H41-TODAY(),"")))</f>
        <v/>
      </c>
      <c r="P41" s="19">
        <f>IF(A41="","",IFERROR(IF(OR(B41="",C41="",D41="",E41="",F41="",G41="",H41="",I41="",J41="",NOT(ISNUMBER(B41)),NOT(ISNUMBER(H41))),"Check record",IF(Q41="Check","Check record",IF(OR(AND(L41&lt;&gt;"",NOT(ISNUMBER(L41))),AND(M41&lt;&gt;"",NOT(ISNUMBER(M41))),AND(ISNUMBER(L41),L41&lt;B41),AND(ISNUMBER(M41),M41&lt;B41)),"Check dates",IF(AND(Q41="Complete",OR(K41="",NOT(ISNUMBER(L41)))),"Check delivery",IF(Q41="Excluded","No action",IF(O41&lt;0,"Expired - review",IF(O41&lt;='Assumptions'!$B$3,"Expires soon",IF(AND(Q41="Open",ISNUMBER(M41),M41&lt;=TODAY()),"Follow up",IF(AND(Q41="Open",N41&gt;'Assumptions'!$B$4),"Overdue request","On track"))))))))),"Check assumptions"))</f>
        <v/>
      </c>
      <c r="Q41" s="19">
        <f>IF(A41="","",IF(J41="","",IFERROR(VLOOKUP(J41,'Assumptions'!$D$3:$E$9,2,FALSE),"Check")))</f>
        <v/>
      </c>
      <c r="R41" s="15" t="n"/>
    </row>
    <row r="42" ht="32" customHeight="1">
      <c r="A42" s="13" t="n"/>
      <c r="B42" s="14" t="n"/>
      <c r="C42" s="15" t="n"/>
      <c r="D42" s="13" t="n"/>
      <c r="E42" s="15" t="n"/>
      <c r="F42" s="15" t="n"/>
      <c r="G42" s="15" t="n"/>
      <c r="H42" s="14" t="n"/>
      <c r="I42" s="15" t="n"/>
      <c r="J42" s="15" t="n"/>
      <c r="K42" s="15" t="n"/>
      <c r="L42" s="14" t="n"/>
      <c r="M42" s="14" t="n"/>
      <c r="N42" s="16">
        <f>IF(A42="","",IF(NOT(ISNUMBER(B42)),"",IF(Q42="Complete",IF(NOT(ISNUMBER(L42)),"",MAX(0,L42-B42)),IF(Q42="Excluded","",MAX(0,TODAY()-B42)))))</f>
        <v/>
      </c>
      <c r="O42" s="16">
        <f>IF(A42="","",IF(NOT(ISNUMBER(H42)),"",IFERROR(H42-TODAY(),"")))</f>
        <v/>
      </c>
      <c r="P42" s="17">
        <f>IF(A42="","",IFERROR(IF(OR(B42="",C42="",D42="",E42="",F42="",G42="",H42="",I42="",J42="",NOT(ISNUMBER(B42)),NOT(ISNUMBER(H42))),"Check record",IF(Q42="Check","Check record",IF(OR(AND(L42&lt;&gt;"",NOT(ISNUMBER(L42))),AND(M42&lt;&gt;"",NOT(ISNUMBER(M42))),AND(ISNUMBER(L42),L42&lt;B42),AND(ISNUMBER(M42),M42&lt;B42)),"Check dates",IF(AND(Q42="Complete",OR(K42="",NOT(ISNUMBER(L42)))),"Check delivery",IF(Q42="Excluded","No action",IF(O42&lt;0,"Expired - review",IF(O42&lt;='Assumptions'!$B$3,"Expires soon",IF(AND(Q42="Open",ISNUMBER(M42),M42&lt;=TODAY()),"Follow up",IF(AND(Q42="Open",N42&gt;'Assumptions'!$B$4),"Overdue request","On track"))))))))),"Check assumptions"))</f>
        <v/>
      </c>
      <c r="Q42" s="17">
        <f>IF(A42="","",IF(J42="","",IFERROR(VLOOKUP(J42,'Assumptions'!$D$3:$E$9,2,FALSE),"Check")))</f>
        <v/>
      </c>
      <c r="R42" s="15" t="n"/>
    </row>
    <row r="43" ht="32" customHeight="1">
      <c r="A43" s="13" t="n"/>
      <c r="B43" s="14" t="n"/>
      <c r="C43" s="15" t="n"/>
      <c r="D43" s="13" t="n"/>
      <c r="E43" s="15" t="n"/>
      <c r="F43" s="15" t="n"/>
      <c r="G43" s="15" t="n"/>
      <c r="H43" s="14" t="n"/>
      <c r="I43" s="15" t="n"/>
      <c r="J43" s="15" t="n"/>
      <c r="K43" s="15" t="n"/>
      <c r="L43" s="14" t="n"/>
      <c r="M43" s="14" t="n"/>
      <c r="N43" s="18">
        <f>IF(A43="","",IF(NOT(ISNUMBER(B43)),"",IF(Q43="Complete",IF(NOT(ISNUMBER(L43)),"",MAX(0,L43-B43)),IF(Q43="Excluded","",MAX(0,TODAY()-B43)))))</f>
        <v/>
      </c>
      <c r="O43" s="18">
        <f>IF(A43="","",IF(NOT(ISNUMBER(H43)),"",IFERROR(H43-TODAY(),"")))</f>
        <v/>
      </c>
      <c r="P43" s="19">
        <f>IF(A43="","",IFERROR(IF(OR(B43="",C43="",D43="",E43="",F43="",G43="",H43="",I43="",J43="",NOT(ISNUMBER(B43)),NOT(ISNUMBER(H43))),"Check record",IF(Q43="Check","Check record",IF(OR(AND(L43&lt;&gt;"",NOT(ISNUMBER(L43))),AND(M43&lt;&gt;"",NOT(ISNUMBER(M43))),AND(ISNUMBER(L43),L43&lt;B43),AND(ISNUMBER(M43),M43&lt;B43)),"Check dates",IF(AND(Q43="Complete",OR(K43="",NOT(ISNUMBER(L43)))),"Check delivery",IF(Q43="Excluded","No action",IF(O43&lt;0,"Expired - review",IF(O43&lt;='Assumptions'!$B$3,"Expires soon",IF(AND(Q43="Open",ISNUMBER(M43),M43&lt;=TODAY()),"Follow up",IF(AND(Q43="Open",N43&gt;'Assumptions'!$B$4),"Overdue request","On track"))))))))),"Check assumptions"))</f>
        <v/>
      </c>
      <c r="Q43" s="19">
        <f>IF(A43="","",IF(J43="","",IFERROR(VLOOKUP(J43,'Assumptions'!$D$3:$E$9,2,FALSE),"Check")))</f>
        <v/>
      </c>
      <c r="R43" s="15" t="n"/>
    </row>
    <row r="44" ht="32" customHeight="1">
      <c r="A44" s="13" t="n"/>
      <c r="B44" s="14" t="n"/>
      <c r="C44" s="15" t="n"/>
      <c r="D44" s="13" t="n"/>
      <c r="E44" s="15" t="n"/>
      <c r="F44" s="15" t="n"/>
      <c r="G44" s="15" t="n"/>
      <c r="H44" s="14" t="n"/>
      <c r="I44" s="15" t="n"/>
      <c r="J44" s="15" t="n"/>
      <c r="K44" s="15" t="n"/>
      <c r="L44" s="14" t="n"/>
      <c r="M44" s="14" t="n"/>
      <c r="N44" s="16">
        <f>IF(A44="","",IF(NOT(ISNUMBER(B44)),"",IF(Q44="Complete",IF(NOT(ISNUMBER(L44)),"",MAX(0,L44-B44)),IF(Q44="Excluded","",MAX(0,TODAY()-B44)))))</f>
        <v/>
      </c>
      <c r="O44" s="16">
        <f>IF(A44="","",IF(NOT(ISNUMBER(H44)),"",IFERROR(H44-TODAY(),"")))</f>
        <v/>
      </c>
      <c r="P44" s="17">
        <f>IF(A44="","",IFERROR(IF(OR(B44="",C44="",D44="",E44="",F44="",G44="",H44="",I44="",J44="",NOT(ISNUMBER(B44)),NOT(ISNUMBER(H44))),"Check record",IF(Q44="Check","Check record",IF(OR(AND(L44&lt;&gt;"",NOT(ISNUMBER(L44))),AND(M44&lt;&gt;"",NOT(ISNUMBER(M44))),AND(ISNUMBER(L44),L44&lt;B44),AND(ISNUMBER(M44),M44&lt;B44)),"Check dates",IF(AND(Q44="Complete",OR(K44="",NOT(ISNUMBER(L44)))),"Check delivery",IF(Q44="Excluded","No action",IF(O44&lt;0,"Expired - review",IF(O44&lt;='Assumptions'!$B$3,"Expires soon",IF(AND(Q44="Open",ISNUMBER(M44),M44&lt;=TODAY()),"Follow up",IF(AND(Q44="Open",N44&gt;'Assumptions'!$B$4),"Overdue request","On track"))))))))),"Check assumptions"))</f>
        <v/>
      </c>
      <c r="Q44" s="17">
        <f>IF(A44="","",IF(J44="","",IFERROR(VLOOKUP(J44,'Assumptions'!$D$3:$E$9,2,FALSE),"Check")))</f>
        <v/>
      </c>
      <c r="R44" s="15" t="n"/>
    </row>
    <row r="45" ht="32" customHeight="1">
      <c r="A45" s="13" t="n"/>
      <c r="B45" s="14" t="n"/>
      <c r="C45" s="15" t="n"/>
      <c r="D45" s="13" t="n"/>
      <c r="E45" s="15" t="n"/>
      <c r="F45" s="15" t="n"/>
      <c r="G45" s="15" t="n"/>
      <c r="H45" s="14" t="n"/>
      <c r="I45" s="15" t="n"/>
      <c r="J45" s="15" t="n"/>
      <c r="K45" s="15" t="n"/>
      <c r="L45" s="14" t="n"/>
      <c r="M45" s="14" t="n"/>
      <c r="N45" s="18">
        <f>IF(A45="","",IF(NOT(ISNUMBER(B45)),"",IF(Q45="Complete",IF(NOT(ISNUMBER(L45)),"",MAX(0,L45-B45)),IF(Q45="Excluded","",MAX(0,TODAY()-B45)))))</f>
        <v/>
      </c>
      <c r="O45" s="18">
        <f>IF(A45="","",IF(NOT(ISNUMBER(H45)),"",IFERROR(H45-TODAY(),"")))</f>
        <v/>
      </c>
      <c r="P45" s="19">
        <f>IF(A45="","",IFERROR(IF(OR(B45="",C45="",D45="",E45="",F45="",G45="",H45="",I45="",J45="",NOT(ISNUMBER(B45)),NOT(ISNUMBER(H45))),"Check record",IF(Q45="Check","Check record",IF(OR(AND(L45&lt;&gt;"",NOT(ISNUMBER(L45))),AND(M45&lt;&gt;"",NOT(ISNUMBER(M45))),AND(ISNUMBER(L45),L45&lt;B45),AND(ISNUMBER(M45),M45&lt;B45)),"Check dates",IF(AND(Q45="Complete",OR(K45="",NOT(ISNUMBER(L45)))),"Check delivery",IF(Q45="Excluded","No action",IF(O45&lt;0,"Expired - review",IF(O45&lt;='Assumptions'!$B$3,"Expires soon",IF(AND(Q45="Open",ISNUMBER(M45),M45&lt;=TODAY()),"Follow up",IF(AND(Q45="Open",N45&gt;'Assumptions'!$B$4),"Overdue request","On track"))))))))),"Check assumptions"))</f>
        <v/>
      </c>
      <c r="Q45" s="19">
        <f>IF(A45="","",IF(J45="","",IFERROR(VLOOKUP(J45,'Assumptions'!$D$3:$E$9,2,FALSE),"Check")))</f>
        <v/>
      </c>
      <c r="R45" s="15" t="n"/>
    </row>
    <row r="46" ht="32" customHeight="1">
      <c r="A46" s="13" t="n"/>
      <c r="B46" s="14" t="n"/>
      <c r="C46" s="15" t="n"/>
      <c r="D46" s="13" t="n"/>
      <c r="E46" s="15" t="n"/>
      <c r="F46" s="15" t="n"/>
      <c r="G46" s="15" t="n"/>
      <c r="H46" s="14" t="n"/>
      <c r="I46" s="15" t="n"/>
      <c r="J46" s="15" t="n"/>
      <c r="K46" s="15" t="n"/>
      <c r="L46" s="14" t="n"/>
      <c r="M46" s="14" t="n"/>
      <c r="N46" s="16">
        <f>IF(A46="","",IF(NOT(ISNUMBER(B46)),"",IF(Q46="Complete",IF(NOT(ISNUMBER(L46)),"",MAX(0,L46-B46)),IF(Q46="Excluded","",MAX(0,TODAY()-B46)))))</f>
        <v/>
      </c>
      <c r="O46" s="16">
        <f>IF(A46="","",IF(NOT(ISNUMBER(H46)),"",IFERROR(H46-TODAY(),"")))</f>
        <v/>
      </c>
      <c r="P46" s="17">
        <f>IF(A46="","",IFERROR(IF(OR(B46="",C46="",D46="",E46="",F46="",G46="",H46="",I46="",J46="",NOT(ISNUMBER(B46)),NOT(ISNUMBER(H46))),"Check record",IF(Q46="Check","Check record",IF(OR(AND(L46&lt;&gt;"",NOT(ISNUMBER(L46))),AND(M46&lt;&gt;"",NOT(ISNUMBER(M46))),AND(ISNUMBER(L46),L46&lt;B46),AND(ISNUMBER(M46),M46&lt;B46)),"Check dates",IF(AND(Q46="Complete",OR(K46="",NOT(ISNUMBER(L46)))),"Check delivery",IF(Q46="Excluded","No action",IF(O46&lt;0,"Expired - review",IF(O46&lt;='Assumptions'!$B$3,"Expires soon",IF(AND(Q46="Open",ISNUMBER(M46),M46&lt;=TODAY()),"Follow up",IF(AND(Q46="Open",N46&gt;'Assumptions'!$B$4),"Overdue request","On track"))))))))),"Check assumptions"))</f>
        <v/>
      </c>
      <c r="Q46" s="17">
        <f>IF(A46="","",IF(J46="","",IFERROR(VLOOKUP(J46,'Assumptions'!$D$3:$E$9,2,FALSE),"Check")))</f>
        <v/>
      </c>
      <c r="R46" s="15" t="n"/>
    </row>
    <row r="47" ht="32" customHeight="1">
      <c r="A47" s="13" t="n"/>
      <c r="B47" s="14" t="n"/>
      <c r="C47" s="15" t="n"/>
      <c r="D47" s="13" t="n"/>
      <c r="E47" s="15" t="n"/>
      <c r="F47" s="15" t="n"/>
      <c r="G47" s="15" t="n"/>
      <c r="H47" s="14" t="n"/>
      <c r="I47" s="15" t="n"/>
      <c r="J47" s="15" t="n"/>
      <c r="K47" s="15" t="n"/>
      <c r="L47" s="14" t="n"/>
      <c r="M47" s="14" t="n"/>
      <c r="N47" s="18">
        <f>IF(A47="","",IF(NOT(ISNUMBER(B47)),"",IF(Q47="Complete",IF(NOT(ISNUMBER(L47)),"",MAX(0,L47-B47)),IF(Q47="Excluded","",MAX(0,TODAY()-B47)))))</f>
        <v/>
      </c>
      <c r="O47" s="18">
        <f>IF(A47="","",IF(NOT(ISNUMBER(H47)),"",IFERROR(H47-TODAY(),"")))</f>
        <v/>
      </c>
      <c r="P47" s="19">
        <f>IF(A47="","",IFERROR(IF(OR(B47="",C47="",D47="",E47="",F47="",G47="",H47="",I47="",J47="",NOT(ISNUMBER(B47)),NOT(ISNUMBER(H47))),"Check record",IF(Q47="Check","Check record",IF(OR(AND(L47&lt;&gt;"",NOT(ISNUMBER(L47))),AND(M47&lt;&gt;"",NOT(ISNUMBER(M47))),AND(ISNUMBER(L47),L47&lt;B47),AND(ISNUMBER(M47),M47&lt;B47)),"Check dates",IF(AND(Q47="Complete",OR(K47="",NOT(ISNUMBER(L47)))),"Check delivery",IF(Q47="Excluded","No action",IF(O47&lt;0,"Expired - review",IF(O47&lt;='Assumptions'!$B$3,"Expires soon",IF(AND(Q47="Open",ISNUMBER(M47),M47&lt;=TODAY()),"Follow up",IF(AND(Q47="Open",N47&gt;'Assumptions'!$B$4),"Overdue request","On track"))))))))),"Check assumptions"))</f>
        <v/>
      </c>
      <c r="Q47" s="19">
        <f>IF(A47="","",IF(J47="","",IFERROR(VLOOKUP(J47,'Assumptions'!$D$3:$E$9,2,FALSE),"Check")))</f>
        <v/>
      </c>
      <c r="R47" s="15" t="n"/>
    </row>
    <row r="48" ht="32" customHeight="1">
      <c r="A48" s="13" t="n"/>
      <c r="B48" s="14" t="n"/>
      <c r="C48" s="15" t="n"/>
      <c r="D48" s="13" t="n"/>
      <c r="E48" s="15" t="n"/>
      <c r="F48" s="15" t="n"/>
      <c r="G48" s="15" t="n"/>
      <c r="H48" s="14" t="n"/>
      <c r="I48" s="15" t="n"/>
      <c r="J48" s="15" t="n"/>
      <c r="K48" s="15" t="n"/>
      <c r="L48" s="14" t="n"/>
      <c r="M48" s="14" t="n"/>
      <c r="N48" s="16">
        <f>IF(A48="","",IF(NOT(ISNUMBER(B48)),"",IF(Q48="Complete",IF(NOT(ISNUMBER(L48)),"",MAX(0,L48-B48)),IF(Q48="Excluded","",MAX(0,TODAY()-B48)))))</f>
        <v/>
      </c>
      <c r="O48" s="16">
        <f>IF(A48="","",IF(NOT(ISNUMBER(H48)),"",IFERROR(H48-TODAY(),"")))</f>
        <v/>
      </c>
      <c r="P48" s="17">
        <f>IF(A48="","",IFERROR(IF(OR(B48="",C48="",D48="",E48="",F48="",G48="",H48="",I48="",J48="",NOT(ISNUMBER(B48)),NOT(ISNUMBER(H48))),"Check record",IF(Q48="Check","Check record",IF(OR(AND(L48&lt;&gt;"",NOT(ISNUMBER(L48))),AND(M48&lt;&gt;"",NOT(ISNUMBER(M48))),AND(ISNUMBER(L48),L48&lt;B48),AND(ISNUMBER(M48),M48&lt;B48)),"Check dates",IF(AND(Q48="Complete",OR(K48="",NOT(ISNUMBER(L48)))),"Check delivery",IF(Q48="Excluded","No action",IF(O48&lt;0,"Expired - review",IF(O48&lt;='Assumptions'!$B$3,"Expires soon",IF(AND(Q48="Open",ISNUMBER(M48),M48&lt;=TODAY()),"Follow up",IF(AND(Q48="Open",N48&gt;'Assumptions'!$B$4),"Overdue request","On track"))))))))),"Check assumptions"))</f>
        <v/>
      </c>
      <c r="Q48" s="17">
        <f>IF(A48="","",IF(J48="","",IFERROR(VLOOKUP(J48,'Assumptions'!$D$3:$E$9,2,FALSE),"Check")))</f>
        <v/>
      </c>
      <c r="R48" s="15" t="n"/>
    </row>
    <row r="49" ht="32" customHeight="1">
      <c r="A49" s="13" t="n"/>
      <c r="B49" s="14" t="n"/>
      <c r="C49" s="15" t="n"/>
      <c r="D49" s="13" t="n"/>
      <c r="E49" s="15" t="n"/>
      <c r="F49" s="15" t="n"/>
      <c r="G49" s="15" t="n"/>
      <c r="H49" s="14" t="n"/>
      <c r="I49" s="15" t="n"/>
      <c r="J49" s="15" t="n"/>
      <c r="K49" s="15" t="n"/>
      <c r="L49" s="14" t="n"/>
      <c r="M49" s="14" t="n"/>
      <c r="N49" s="18">
        <f>IF(A49="","",IF(NOT(ISNUMBER(B49)),"",IF(Q49="Complete",IF(NOT(ISNUMBER(L49)),"",MAX(0,L49-B49)),IF(Q49="Excluded","",MAX(0,TODAY()-B49)))))</f>
        <v/>
      </c>
      <c r="O49" s="18">
        <f>IF(A49="","",IF(NOT(ISNUMBER(H49)),"",IFERROR(H49-TODAY(),"")))</f>
        <v/>
      </c>
      <c r="P49" s="19">
        <f>IF(A49="","",IFERROR(IF(OR(B49="",C49="",D49="",E49="",F49="",G49="",H49="",I49="",J49="",NOT(ISNUMBER(B49)),NOT(ISNUMBER(H49))),"Check record",IF(Q49="Check","Check record",IF(OR(AND(L49&lt;&gt;"",NOT(ISNUMBER(L49))),AND(M49&lt;&gt;"",NOT(ISNUMBER(M49))),AND(ISNUMBER(L49),L49&lt;B49),AND(ISNUMBER(M49),M49&lt;B49)),"Check dates",IF(AND(Q49="Complete",OR(K49="",NOT(ISNUMBER(L49)))),"Check delivery",IF(Q49="Excluded","No action",IF(O49&lt;0,"Expired - review",IF(O49&lt;='Assumptions'!$B$3,"Expires soon",IF(AND(Q49="Open",ISNUMBER(M49),M49&lt;=TODAY()),"Follow up",IF(AND(Q49="Open",N49&gt;'Assumptions'!$B$4),"Overdue request","On track"))))))))),"Check assumptions"))</f>
        <v/>
      </c>
      <c r="Q49" s="19">
        <f>IF(A49="","",IF(J49="","",IFERROR(VLOOKUP(J49,'Assumptions'!$D$3:$E$9,2,FALSE),"Check")))</f>
        <v/>
      </c>
      <c r="R49" s="15" t="n"/>
    </row>
    <row r="50" ht="32" customHeight="1">
      <c r="A50" s="13" t="n"/>
      <c r="B50" s="14" t="n"/>
      <c r="C50" s="15" t="n"/>
      <c r="D50" s="13" t="n"/>
      <c r="E50" s="15" t="n"/>
      <c r="F50" s="15" t="n"/>
      <c r="G50" s="15" t="n"/>
      <c r="H50" s="14" t="n"/>
      <c r="I50" s="15" t="n"/>
      <c r="J50" s="15" t="n"/>
      <c r="K50" s="15" t="n"/>
      <c r="L50" s="14" t="n"/>
      <c r="M50" s="14" t="n"/>
      <c r="N50" s="16">
        <f>IF(A50="","",IF(NOT(ISNUMBER(B50)),"",IF(Q50="Complete",IF(NOT(ISNUMBER(L50)),"",MAX(0,L50-B50)),IF(Q50="Excluded","",MAX(0,TODAY()-B50)))))</f>
        <v/>
      </c>
      <c r="O50" s="16">
        <f>IF(A50="","",IF(NOT(ISNUMBER(H50)),"",IFERROR(H50-TODAY(),"")))</f>
        <v/>
      </c>
      <c r="P50" s="17">
        <f>IF(A50="","",IFERROR(IF(OR(B50="",C50="",D50="",E50="",F50="",G50="",H50="",I50="",J50="",NOT(ISNUMBER(B50)),NOT(ISNUMBER(H50))),"Check record",IF(Q50="Check","Check record",IF(OR(AND(L50&lt;&gt;"",NOT(ISNUMBER(L50))),AND(M50&lt;&gt;"",NOT(ISNUMBER(M50))),AND(ISNUMBER(L50),L50&lt;B50),AND(ISNUMBER(M50),M50&lt;B50)),"Check dates",IF(AND(Q50="Complete",OR(K50="",NOT(ISNUMBER(L50)))),"Check delivery",IF(Q50="Excluded","No action",IF(O50&lt;0,"Expired - review",IF(O50&lt;='Assumptions'!$B$3,"Expires soon",IF(AND(Q50="Open",ISNUMBER(M50),M50&lt;=TODAY()),"Follow up",IF(AND(Q50="Open",N50&gt;'Assumptions'!$B$4),"Overdue request","On track"))))))))),"Check assumptions"))</f>
        <v/>
      </c>
      <c r="Q50" s="17">
        <f>IF(A50="","",IF(J50="","",IFERROR(VLOOKUP(J50,'Assumptions'!$D$3:$E$9,2,FALSE),"Check")))</f>
        <v/>
      </c>
      <c r="R50" s="15" t="n"/>
    </row>
    <row r="51" ht="32" customHeight="1">
      <c r="A51" s="13" t="n"/>
      <c r="B51" s="14" t="n"/>
      <c r="C51" s="15" t="n"/>
      <c r="D51" s="13" t="n"/>
      <c r="E51" s="15" t="n"/>
      <c r="F51" s="15" t="n"/>
      <c r="G51" s="15" t="n"/>
      <c r="H51" s="14" t="n"/>
      <c r="I51" s="15" t="n"/>
      <c r="J51" s="15" t="n"/>
      <c r="K51" s="15" t="n"/>
      <c r="L51" s="14" t="n"/>
      <c r="M51" s="14" t="n"/>
      <c r="N51" s="18">
        <f>IF(A51="","",IF(NOT(ISNUMBER(B51)),"",IF(Q51="Complete",IF(NOT(ISNUMBER(L51)),"",MAX(0,L51-B51)),IF(Q51="Excluded","",MAX(0,TODAY()-B51)))))</f>
        <v/>
      </c>
      <c r="O51" s="18">
        <f>IF(A51="","",IF(NOT(ISNUMBER(H51)),"",IFERROR(H51-TODAY(),"")))</f>
        <v/>
      </c>
      <c r="P51" s="19">
        <f>IF(A51="","",IFERROR(IF(OR(B51="",C51="",D51="",E51="",F51="",G51="",H51="",I51="",J51="",NOT(ISNUMBER(B51)),NOT(ISNUMBER(H51))),"Check record",IF(Q51="Check","Check record",IF(OR(AND(L51&lt;&gt;"",NOT(ISNUMBER(L51))),AND(M51&lt;&gt;"",NOT(ISNUMBER(M51))),AND(ISNUMBER(L51),L51&lt;B51),AND(ISNUMBER(M51),M51&lt;B51)),"Check dates",IF(AND(Q51="Complete",OR(K51="",NOT(ISNUMBER(L51)))),"Check delivery",IF(Q51="Excluded","No action",IF(O51&lt;0,"Expired - review",IF(O51&lt;='Assumptions'!$B$3,"Expires soon",IF(AND(Q51="Open",ISNUMBER(M51),M51&lt;=TODAY()),"Follow up",IF(AND(Q51="Open",N51&gt;'Assumptions'!$B$4),"Overdue request","On track"))))))))),"Check assumptions"))</f>
        <v/>
      </c>
      <c r="Q51" s="19">
        <f>IF(A51="","",IF(J51="","",IFERROR(VLOOKUP(J51,'Assumptions'!$D$3:$E$9,2,FALSE),"Check")))</f>
        <v/>
      </c>
      <c r="R51" s="15" t="n"/>
    </row>
    <row r="52" ht="32" customHeight="1">
      <c r="A52" s="13" t="n"/>
      <c r="B52" s="14" t="n"/>
      <c r="C52" s="15" t="n"/>
      <c r="D52" s="13" t="n"/>
      <c r="E52" s="15" t="n"/>
      <c r="F52" s="15" t="n"/>
      <c r="G52" s="15" t="n"/>
      <c r="H52" s="14" t="n"/>
      <c r="I52" s="15" t="n"/>
      <c r="J52" s="15" t="n"/>
      <c r="K52" s="15" t="n"/>
      <c r="L52" s="14" t="n"/>
      <c r="M52" s="14" t="n"/>
      <c r="N52" s="16">
        <f>IF(A52="","",IF(NOT(ISNUMBER(B52)),"",IF(Q52="Complete",IF(NOT(ISNUMBER(L52)),"",MAX(0,L52-B52)),IF(Q52="Excluded","",MAX(0,TODAY()-B52)))))</f>
        <v/>
      </c>
      <c r="O52" s="16">
        <f>IF(A52="","",IF(NOT(ISNUMBER(H52)),"",IFERROR(H52-TODAY(),"")))</f>
        <v/>
      </c>
      <c r="P52" s="17">
        <f>IF(A52="","",IFERROR(IF(OR(B52="",C52="",D52="",E52="",F52="",G52="",H52="",I52="",J52="",NOT(ISNUMBER(B52)),NOT(ISNUMBER(H52))),"Check record",IF(Q52="Check","Check record",IF(OR(AND(L52&lt;&gt;"",NOT(ISNUMBER(L52))),AND(M52&lt;&gt;"",NOT(ISNUMBER(M52))),AND(ISNUMBER(L52),L52&lt;B52),AND(ISNUMBER(M52),M52&lt;B52)),"Check dates",IF(AND(Q52="Complete",OR(K52="",NOT(ISNUMBER(L52)))),"Check delivery",IF(Q52="Excluded","No action",IF(O52&lt;0,"Expired - review",IF(O52&lt;='Assumptions'!$B$3,"Expires soon",IF(AND(Q52="Open",ISNUMBER(M52),M52&lt;=TODAY()),"Follow up",IF(AND(Q52="Open",N52&gt;'Assumptions'!$B$4),"Overdue request","On track"))))))))),"Check assumptions"))</f>
        <v/>
      </c>
      <c r="Q52" s="17">
        <f>IF(A52="","",IF(J52="","",IFERROR(VLOOKUP(J52,'Assumptions'!$D$3:$E$9,2,FALSE),"Check")))</f>
        <v/>
      </c>
      <c r="R52" s="15" t="n"/>
    </row>
    <row r="53" ht="32" customHeight="1">
      <c r="A53" s="13" t="n"/>
      <c r="B53" s="14" t="n"/>
      <c r="C53" s="15" t="n"/>
      <c r="D53" s="13" t="n"/>
      <c r="E53" s="15" t="n"/>
      <c r="F53" s="15" t="n"/>
      <c r="G53" s="15" t="n"/>
      <c r="H53" s="14" t="n"/>
      <c r="I53" s="15" t="n"/>
      <c r="J53" s="15" t="n"/>
      <c r="K53" s="15" t="n"/>
      <c r="L53" s="14" t="n"/>
      <c r="M53" s="14" t="n"/>
      <c r="N53" s="18">
        <f>IF(A53="","",IF(NOT(ISNUMBER(B53)),"",IF(Q53="Complete",IF(NOT(ISNUMBER(L53)),"",MAX(0,L53-B53)),IF(Q53="Excluded","",MAX(0,TODAY()-B53)))))</f>
        <v/>
      </c>
      <c r="O53" s="18">
        <f>IF(A53="","",IF(NOT(ISNUMBER(H53)),"",IFERROR(H53-TODAY(),"")))</f>
        <v/>
      </c>
      <c r="P53" s="19">
        <f>IF(A53="","",IFERROR(IF(OR(B53="",C53="",D53="",E53="",F53="",G53="",H53="",I53="",J53="",NOT(ISNUMBER(B53)),NOT(ISNUMBER(H53))),"Check record",IF(Q53="Check","Check record",IF(OR(AND(L53&lt;&gt;"",NOT(ISNUMBER(L53))),AND(M53&lt;&gt;"",NOT(ISNUMBER(M53))),AND(ISNUMBER(L53),L53&lt;B53),AND(ISNUMBER(M53),M53&lt;B53)),"Check dates",IF(AND(Q53="Complete",OR(K53="",NOT(ISNUMBER(L53)))),"Check delivery",IF(Q53="Excluded","No action",IF(O53&lt;0,"Expired - review",IF(O53&lt;='Assumptions'!$B$3,"Expires soon",IF(AND(Q53="Open",ISNUMBER(M53),M53&lt;=TODAY()),"Follow up",IF(AND(Q53="Open",N53&gt;'Assumptions'!$B$4),"Overdue request","On track"))))))))),"Check assumptions"))</f>
        <v/>
      </c>
      <c r="Q53" s="19">
        <f>IF(A53="","",IF(J53="","",IFERROR(VLOOKUP(J53,'Assumptions'!$D$3:$E$9,2,FALSE),"Check")))</f>
        <v/>
      </c>
      <c r="R53" s="15" t="n"/>
    </row>
    <row r="54" ht="32" customHeight="1">
      <c r="A54" s="13" t="n"/>
      <c r="B54" s="14" t="n"/>
      <c r="C54" s="15" t="n"/>
      <c r="D54" s="13" t="n"/>
      <c r="E54" s="15" t="n"/>
      <c r="F54" s="15" t="n"/>
      <c r="G54" s="15" t="n"/>
      <c r="H54" s="14" t="n"/>
      <c r="I54" s="15" t="n"/>
      <c r="J54" s="15" t="n"/>
      <c r="K54" s="15" t="n"/>
      <c r="L54" s="14" t="n"/>
      <c r="M54" s="14" t="n"/>
      <c r="N54" s="16">
        <f>IF(A54="","",IF(NOT(ISNUMBER(B54)),"",IF(Q54="Complete",IF(NOT(ISNUMBER(L54)),"",MAX(0,L54-B54)),IF(Q54="Excluded","",MAX(0,TODAY()-B54)))))</f>
        <v/>
      </c>
      <c r="O54" s="16">
        <f>IF(A54="","",IF(NOT(ISNUMBER(H54)),"",IFERROR(H54-TODAY(),"")))</f>
        <v/>
      </c>
      <c r="P54" s="17">
        <f>IF(A54="","",IFERROR(IF(OR(B54="",C54="",D54="",E54="",F54="",G54="",H54="",I54="",J54="",NOT(ISNUMBER(B54)),NOT(ISNUMBER(H54))),"Check record",IF(Q54="Check","Check record",IF(OR(AND(L54&lt;&gt;"",NOT(ISNUMBER(L54))),AND(M54&lt;&gt;"",NOT(ISNUMBER(M54))),AND(ISNUMBER(L54),L54&lt;B54),AND(ISNUMBER(M54),M54&lt;B54)),"Check dates",IF(AND(Q54="Complete",OR(K54="",NOT(ISNUMBER(L54)))),"Check delivery",IF(Q54="Excluded","No action",IF(O54&lt;0,"Expired - review",IF(O54&lt;='Assumptions'!$B$3,"Expires soon",IF(AND(Q54="Open",ISNUMBER(M54),M54&lt;=TODAY()),"Follow up",IF(AND(Q54="Open",N54&gt;'Assumptions'!$B$4),"Overdue request","On track"))))))))),"Check assumptions"))</f>
        <v/>
      </c>
      <c r="Q54" s="17">
        <f>IF(A54="","",IF(J54="","",IFERROR(VLOOKUP(J54,'Assumptions'!$D$3:$E$9,2,FALSE),"Check")))</f>
        <v/>
      </c>
      <c r="R54" s="15" t="n"/>
    </row>
    <row r="55" ht="32" customHeight="1">
      <c r="A55" s="13" t="n"/>
      <c r="B55" s="14" t="n"/>
      <c r="C55" s="15" t="n"/>
      <c r="D55" s="13" t="n"/>
      <c r="E55" s="15" t="n"/>
      <c r="F55" s="15" t="n"/>
      <c r="G55" s="15" t="n"/>
      <c r="H55" s="14" t="n"/>
      <c r="I55" s="15" t="n"/>
      <c r="J55" s="15" t="n"/>
      <c r="K55" s="15" t="n"/>
      <c r="L55" s="14" t="n"/>
      <c r="M55" s="14" t="n"/>
      <c r="N55" s="18">
        <f>IF(A55="","",IF(NOT(ISNUMBER(B55)),"",IF(Q55="Complete",IF(NOT(ISNUMBER(L55)),"",MAX(0,L55-B55)),IF(Q55="Excluded","",MAX(0,TODAY()-B55)))))</f>
        <v/>
      </c>
      <c r="O55" s="18">
        <f>IF(A55="","",IF(NOT(ISNUMBER(H55)),"",IFERROR(H55-TODAY(),"")))</f>
        <v/>
      </c>
      <c r="P55" s="19">
        <f>IF(A55="","",IFERROR(IF(OR(B55="",C55="",D55="",E55="",F55="",G55="",H55="",I55="",J55="",NOT(ISNUMBER(B55)),NOT(ISNUMBER(H55))),"Check record",IF(Q55="Check","Check record",IF(OR(AND(L55&lt;&gt;"",NOT(ISNUMBER(L55))),AND(M55&lt;&gt;"",NOT(ISNUMBER(M55))),AND(ISNUMBER(L55),L55&lt;B55),AND(ISNUMBER(M55),M55&lt;B55)),"Check dates",IF(AND(Q55="Complete",OR(K55="",NOT(ISNUMBER(L55)))),"Check delivery",IF(Q55="Excluded","No action",IF(O55&lt;0,"Expired - review",IF(O55&lt;='Assumptions'!$B$3,"Expires soon",IF(AND(Q55="Open",ISNUMBER(M55),M55&lt;=TODAY()),"Follow up",IF(AND(Q55="Open",N55&gt;'Assumptions'!$B$4),"Overdue request","On track"))))))))),"Check assumptions"))</f>
        <v/>
      </c>
      <c r="Q55" s="19">
        <f>IF(A55="","",IF(J55="","",IFERROR(VLOOKUP(J55,'Assumptions'!$D$3:$E$9,2,FALSE),"Check")))</f>
        <v/>
      </c>
      <c r="R55" s="15" t="n"/>
    </row>
    <row r="56" ht="32" customHeight="1">
      <c r="A56" s="13" t="n"/>
      <c r="B56" s="14" t="n"/>
      <c r="C56" s="15" t="n"/>
      <c r="D56" s="13" t="n"/>
      <c r="E56" s="15" t="n"/>
      <c r="F56" s="15" t="n"/>
      <c r="G56" s="15" t="n"/>
      <c r="H56" s="14" t="n"/>
      <c r="I56" s="15" t="n"/>
      <c r="J56" s="15" t="n"/>
      <c r="K56" s="15" t="n"/>
      <c r="L56" s="14" t="n"/>
      <c r="M56" s="14" t="n"/>
      <c r="N56" s="16">
        <f>IF(A56="","",IF(NOT(ISNUMBER(B56)),"",IF(Q56="Complete",IF(NOT(ISNUMBER(L56)),"",MAX(0,L56-B56)),IF(Q56="Excluded","",MAX(0,TODAY()-B56)))))</f>
        <v/>
      </c>
      <c r="O56" s="16">
        <f>IF(A56="","",IF(NOT(ISNUMBER(H56)),"",IFERROR(H56-TODAY(),"")))</f>
        <v/>
      </c>
      <c r="P56" s="17">
        <f>IF(A56="","",IFERROR(IF(OR(B56="",C56="",D56="",E56="",F56="",G56="",H56="",I56="",J56="",NOT(ISNUMBER(B56)),NOT(ISNUMBER(H56))),"Check record",IF(Q56="Check","Check record",IF(OR(AND(L56&lt;&gt;"",NOT(ISNUMBER(L56))),AND(M56&lt;&gt;"",NOT(ISNUMBER(M56))),AND(ISNUMBER(L56),L56&lt;B56),AND(ISNUMBER(M56),M56&lt;B56)),"Check dates",IF(AND(Q56="Complete",OR(K56="",NOT(ISNUMBER(L56)))),"Check delivery",IF(Q56="Excluded","No action",IF(O56&lt;0,"Expired - review",IF(O56&lt;='Assumptions'!$B$3,"Expires soon",IF(AND(Q56="Open",ISNUMBER(M56),M56&lt;=TODAY()),"Follow up",IF(AND(Q56="Open",N56&gt;'Assumptions'!$B$4),"Overdue request","On track"))))))))),"Check assumptions"))</f>
        <v/>
      </c>
      <c r="Q56" s="17">
        <f>IF(A56="","",IF(J56="","",IFERROR(VLOOKUP(J56,'Assumptions'!$D$3:$E$9,2,FALSE),"Check")))</f>
        <v/>
      </c>
      <c r="R56" s="15" t="n"/>
    </row>
    <row r="57" ht="32" customHeight="1">
      <c r="A57" s="13" t="n"/>
      <c r="B57" s="14" t="n"/>
      <c r="C57" s="15" t="n"/>
      <c r="D57" s="13" t="n"/>
      <c r="E57" s="15" t="n"/>
      <c r="F57" s="15" t="n"/>
      <c r="G57" s="15" t="n"/>
      <c r="H57" s="14" t="n"/>
      <c r="I57" s="15" t="n"/>
      <c r="J57" s="15" t="n"/>
      <c r="K57" s="15" t="n"/>
      <c r="L57" s="14" t="n"/>
      <c r="M57" s="14" t="n"/>
      <c r="N57" s="18">
        <f>IF(A57="","",IF(NOT(ISNUMBER(B57)),"",IF(Q57="Complete",IF(NOT(ISNUMBER(L57)),"",MAX(0,L57-B57)),IF(Q57="Excluded","",MAX(0,TODAY()-B57)))))</f>
        <v/>
      </c>
      <c r="O57" s="18">
        <f>IF(A57="","",IF(NOT(ISNUMBER(H57)),"",IFERROR(H57-TODAY(),"")))</f>
        <v/>
      </c>
      <c r="P57" s="19">
        <f>IF(A57="","",IFERROR(IF(OR(B57="",C57="",D57="",E57="",F57="",G57="",H57="",I57="",J57="",NOT(ISNUMBER(B57)),NOT(ISNUMBER(H57))),"Check record",IF(Q57="Check","Check record",IF(OR(AND(L57&lt;&gt;"",NOT(ISNUMBER(L57))),AND(M57&lt;&gt;"",NOT(ISNUMBER(M57))),AND(ISNUMBER(L57),L57&lt;B57),AND(ISNUMBER(M57),M57&lt;B57)),"Check dates",IF(AND(Q57="Complete",OR(K57="",NOT(ISNUMBER(L57)))),"Check delivery",IF(Q57="Excluded","No action",IF(O57&lt;0,"Expired - review",IF(O57&lt;='Assumptions'!$B$3,"Expires soon",IF(AND(Q57="Open",ISNUMBER(M57),M57&lt;=TODAY()),"Follow up",IF(AND(Q57="Open",N57&gt;'Assumptions'!$B$4),"Overdue request","On track"))))))))),"Check assumptions"))</f>
        <v/>
      </c>
      <c r="Q57" s="19">
        <f>IF(A57="","",IF(J57="","",IFERROR(VLOOKUP(J57,'Assumptions'!$D$3:$E$9,2,FALSE),"Check")))</f>
        <v/>
      </c>
      <c r="R57" s="15" t="n"/>
    </row>
    <row r="58" ht="32" customHeight="1">
      <c r="A58" s="13" t="n"/>
      <c r="B58" s="14" t="n"/>
      <c r="C58" s="15" t="n"/>
      <c r="D58" s="13" t="n"/>
      <c r="E58" s="15" t="n"/>
      <c r="F58" s="15" t="n"/>
      <c r="G58" s="15" t="n"/>
      <c r="H58" s="14" t="n"/>
      <c r="I58" s="15" t="n"/>
      <c r="J58" s="15" t="n"/>
      <c r="K58" s="15" t="n"/>
      <c r="L58" s="14" t="n"/>
      <c r="M58" s="14" t="n"/>
      <c r="N58" s="16">
        <f>IF(A58="","",IF(NOT(ISNUMBER(B58)),"",IF(Q58="Complete",IF(NOT(ISNUMBER(L58)),"",MAX(0,L58-B58)),IF(Q58="Excluded","",MAX(0,TODAY()-B58)))))</f>
        <v/>
      </c>
      <c r="O58" s="16">
        <f>IF(A58="","",IF(NOT(ISNUMBER(H58)),"",IFERROR(H58-TODAY(),"")))</f>
        <v/>
      </c>
      <c r="P58" s="17">
        <f>IF(A58="","",IFERROR(IF(OR(B58="",C58="",D58="",E58="",F58="",G58="",H58="",I58="",J58="",NOT(ISNUMBER(B58)),NOT(ISNUMBER(H58))),"Check record",IF(Q58="Check","Check record",IF(OR(AND(L58&lt;&gt;"",NOT(ISNUMBER(L58))),AND(M58&lt;&gt;"",NOT(ISNUMBER(M58))),AND(ISNUMBER(L58),L58&lt;B58),AND(ISNUMBER(M58),M58&lt;B58)),"Check dates",IF(AND(Q58="Complete",OR(K58="",NOT(ISNUMBER(L58)))),"Check delivery",IF(Q58="Excluded","No action",IF(O58&lt;0,"Expired - review",IF(O58&lt;='Assumptions'!$B$3,"Expires soon",IF(AND(Q58="Open",ISNUMBER(M58),M58&lt;=TODAY()),"Follow up",IF(AND(Q58="Open",N58&gt;'Assumptions'!$B$4),"Overdue request","On track"))))))))),"Check assumptions"))</f>
        <v/>
      </c>
      <c r="Q58" s="17">
        <f>IF(A58="","",IF(J58="","",IFERROR(VLOOKUP(J58,'Assumptions'!$D$3:$E$9,2,FALSE),"Check")))</f>
        <v/>
      </c>
      <c r="R58" s="15" t="n"/>
    </row>
    <row r="59" ht="32" customHeight="1">
      <c r="A59" s="13" t="n"/>
      <c r="B59" s="14" t="n"/>
      <c r="C59" s="15" t="n"/>
      <c r="D59" s="13" t="n"/>
      <c r="E59" s="15" t="n"/>
      <c r="F59" s="15" t="n"/>
      <c r="G59" s="15" t="n"/>
      <c r="H59" s="14" t="n"/>
      <c r="I59" s="15" t="n"/>
      <c r="J59" s="15" t="n"/>
      <c r="K59" s="15" t="n"/>
      <c r="L59" s="14" t="n"/>
      <c r="M59" s="14" t="n"/>
      <c r="N59" s="18">
        <f>IF(A59="","",IF(NOT(ISNUMBER(B59)),"",IF(Q59="Complete",IF(NOT(ISNUMBER(L59)),"",MAX(0,L59-B59)),IF(Q59="Excluded","",MAX(0,TODAY()-B59)))))</f>
        <v/>
      </c>
      <c r="O59" s="18">
        <f>IF(A59="","",IF(NOT(ISNUMBER(H59)),"",IFERROR(H59-TODAY(),"")))</f>
        <v/>
      </c>
      <c r="P59" s="19">
        <f>IF(A59="","",IFERROR(IF(OR(B59="",C59="",D59="",E59="",F59="",G59="",H59="",I59="",J59="",NOT(ISNUMBER(B59)),NOT(ISNUMBER(H59))),"Check record",IF(Q59="Check","Check record",IF(OR(AND(L59&lt;&gt;"",NOT(ISNUMBER(L59))),AND(M59&lt;&gt;"",NOT(ISNUMBER(M59))),AND(ISNUMBER(L59),L59&lt;B59),AND(ISNUMBER(M59),M59&lt;B59)),"Check dates",IF(AND(Q59="Complete",OR(K59="",NOT(ISNUMBER(L59)))),"Check delivery",IF(Q59="Excluded","No action",IF(O59&lt;0,"Expired - review",IF(O59&lt;='Assumptions'!$B$3,"Expires soon",IF(AND(Q59="Open",ISNUMBER(M59),M59&lt;=TODAY()),"Follow up",IF(AND(Q59="Open",N59&gt;'Assumptions'!$B$4),"Overdue request","On track"))))))))),"Check assumptions"))</f>
        <v/>
      </c>
      <c r="Q59" s="19">
        <f>IF(A59="","",IF(J59="","",IFERROR(VLOOKUP(J59,'Assumptions'!$D$3:$E$9,2,FALSE),"Check")))</f>
        <v/>
      </c>
      <c r="R59" s="15" t="n"/>
    </row>
    <row r="60" ht="32" customHeight="1">
      <c r="A60" s="13" t="n"/>
      <c r="B60" s="14" t="n"/>
      <c r="C60" s="15" t="n"/>
      <c r="D60" s="13" t="n"/>
      <c r="E60" s="15" t="n"/>
      <c r="F60" s="15" t="n"/>
      <c r="G60" s="15" t="n"/>
      <c r="H60" s="14" t="n"/>
      <c r="I60" s="15" t="n"/>
      <c r="J60" s="15" t="n"/>
      <c r="K60" s="15" t="n"/>
      <c r="L60" s="14" t="n"/>
      <c r="M60" s="14" t="n"/>
      <c r="N60" s="16">
        <f>IF(A60="","",IF(NOT(ISNUMBER(B60)),"",IF(Q60="Complete",IF(NOT(ISNUMBER(L60)),"",MAX(0,L60-B60)),IF(Q60="Excluded","",MAX(0,TODAY()-B60)))))</f>
        <v/>
      </c>
      <c r="O60" s="16">
        <f>IF(A60="","",IF(NOT(ISNUMBER(H60)),"",IFERROR(H60-TODAY(),"")))</f>
        <v/>
      </c>
      <c r="P60" s="17">
        <f>IF(A60="","",IFERROR(IF(OR(B60="",C60="",D60="",E60="",F60="",G60="",H60="",I60="",J60="",NOT(ISNUMBER(B60)),NOT(ISNUMBER(H60))),"Check record",IF(Q60="Check","Check record",IF(OR(AND(L60&lt;&gt;"",NOT(ISNUMBER(L60))),AND(M60&lt;&gt;"",NOT(ISNUMBER(M60))),AND(ISNUMBER(L60),L60&lt;B60),AND(ISNUMBER(M60),M60&lt;B60)),"Check dates",IF(AND(Q60="Complete",OR(K60="",NOT(ISNUMBER(L60)))),"Check delivery",IF(Q60="Excluded","No action",IF(O60&lt;0,"Expired - review",IF(O60&lt;='Assumptions'!$B$3,"Expires soon",IF(AND(Q60="Open",ISNUMBER(M60),M60&lt;=TODAY()),"Follow up",IF(AND(Q60="Open",N60&gt;'Assumptions'!$B$4),"Overdue request","On track"))))))))),"Check assumptions"))</f>
        <v/>
      </c>
      <c r="Q60" s="17">
        <f>IF(A60="","",IF(J60="","",IFERROR(VLOOKUP(J60,'Assumptions'!$D$3:$E$9,2,FALSE),"Check")))</f>
        <v/>
      </c>
      <c r="R60" s="15" t="n"/>
    </row>
    <row r="61" ht="32" customHeight="1">
      <c r="A61" s="13" t="n"/>
      <c r="B61" s="14" t="n"/>
      <c r="C61" s="15" t="n"/>
      <c r="D61" s="13" t="n"/>
      <c r="E61" s="15" t="n"/>
      <c r="F61" s="15" t="n"/>
      <c r="G61" s="15" t="n"/>
      <c r="H61" s="14" t="n"/>
      <c r="I61" s="15" t="n"/>
      <c r="J61" s="15" t="n"/>
      <c r="K61" s="15" t="n"/>
      <c r="L61" s="14" t="n"/>
      <c r="M61" s="14" t="n"/>
      <c r="N61" s="18">
        <f>IF(A61="","",IF(NOT(ISNUMBER(B61)),"",IF(Q61="Complete",IF(NOT(ISNUMBER(L61)),"",MAX(0,L61-B61)),IF(Q61="Excluded","",MAX(0,TODAY()-B61)))))</f>
        <v/>
      </c>
      <c r="O61" s="18">
        <f>IF(A61="","",IF(NOT(ISNUMBER(H61)),"",IFERROR(H61-TODAY(),"")))</f>
        <v/>
      </c>
      <c r="P61" s="19">
        <f>IF(A61="","",IFERROR(IF(OR(B61="",C61="",D61="",E61="",F61="",G61="",H61="",I61="",J61="",NOT(ISNUMBER(B61)),NOT(ISNUMBER(H61))),"Check record",IF(Q61="Check","Check record",IF(OR(AND(L61&lt;&gt;"",NOT(ISNUMBER(L61))),AND(M61&lt;&gt;"",NOT(ISNUMBER(M61))),AND(ISNUMBER(L61),L61&lt;B61),AND(ISNUMBER(M61),M61&lt;B61)),"Check dates",IF(AND(Q61="Complete",OR(K61="",NOT(ISNUMBER(L61)))),"Check delivery",IF(Q61="Excluded","No action",IF(O61&lt;0,"Expired - review",IF(O61&lt;='Assumptions'!$B$3,"Expires soon",IF(AND(Q61="Open",ISNUMBER(M61),M61&lt;=TODAY()),"Follow up",IF(AND(Q61="Open",N61&gt;'Assumptions'!$B$4),"Overdue request","On track"))))))))),"Check assumptions"))</f>
        <v/>
      </c>
      <c r="Q61" s="19">
        <f>IF(A61="","",IF(J61="","",IFERROR(VLOOKUP(J61,'Assumptions'!$D$3:$E$9,2,FALSE),"Check")))</f>
        <v/>
      </c>
      <c r="R61" s="15" t="n"/>
    </row>
    <row r="62" ht="32" customHeight="1">
      <c r="A62" s="13" t="n"/>
      <c r="B62" s="14" t="n"/>
      <c r="C62" s="15" t="n"/>
      <c r="D62" s="13" t="n"/>
      <c r="E62" s="15" t="n"/>
      <c r="F62" s="15" t="n"/>
      <c r="G62" s="15" t="n"/>
      <c r="H62" s="14" t="n"/>
      <c r="I62" s="15" t="n"/>
      <c r="J62" s="15" t="n"/>
      <c r="K62" s="15" t="n"/>
      <c r="L62" s="14" t="n"/>
      <c r="M62" s="14" t="n"/>
      <c r="N62" s="16">
        <f>IF(A62="","",IF(NOT(ISNUMBER(B62)),"",IF(Q62="Complete",IF(NOT(ISNUMBER(L62)),"",MAX(0,L62-B62)),IF(Q62="Excluded","",MAX(0,TODAY()-B62)))))</f>
        <v/>
      </c>
      <c r="O62" s="16">
        <f>IF(A62="","",IF(NOT(ISNUMBER(H62)),"",IFERROR(H62-TODAY(),"")))</f>
        <v/>
      </c>
      <c r="P62" s="17">
        <f>IF(A62="","",IFERROR(IF(OR(B62="",C62="",D62="",E62="",F62="",G62="",H62="",I62="",J62="",NOT(ISNUMBER(B62)),NOT(ISNUMBER(H62))),"Check record",IF(Q62="Check","Check record",IF(OR(AND(L62&lt;&gt;"",NOT(ISNUMBER(L62))),AND(M62&lt;&gt;"",NOT(ISNUMBER(M62))),AND(ISNUMBER(L62),L62&lt;B62),AND(ISNUMBER(M62),M62&lt;B62)),"Check dates",IF(AND(Q62="Complete",OR(K62="",NOT(ISNUMBER(L62)))),"Check delivery",IF(Q62="Excluded","No action",IF(O62&lt;0,"Expired - review",IF(O62&lt;='Assumptions'!$B$3,"Expires soon",IF(AND(Q62="Open",ISNUMBER(M62),M62&lt;=TODAY()),"Follow up",IF(AND(Q62="Open",N62&gt;'Assumptions'!$B$4),"Overdue request","On track"))))))))),"Check assumptions"))</f>
        <v/>
      </c>
      <c r="Q62" s="17">
        <f>IF(A62="","",IF(J62="","",IFERROR(VLOOKUP(J62,'Assumptions'!$D$3:$E$9,2,FALSE),"Check")))</f>
        <v/>
      </c>
      <c r="R62" s="15" t="n"/>
    </row>
    <row r="63" ht="32" customHeight="1">
      <c r="A63" s="13" t="n"/>
      <c r="B63" s="14" t="n"/>
      <c r="C63" s="15" t="n"/>
      <c r="D63" s="13" t="n"/>
      <c r="E63" s="15" t="n"/>
      <c r="F63" s="15" t="n"/>
      <c r="G63" s="15" t="n"/>
      <c r="H63" s="14" t="n"/>
      <c r="I63" s="15" t="n"/>
      <c r="J63" s="15" t="n"/>
      <c r="K63" s="15" t="n"/>
      <c r="L63" s="14" t="n"/>
      <c r="M63" s="14" t="n"/>
      <c r="N63" s="18">
        <f>IF(A63="","",IF(NOT(ISNUMBER(B63)),"",IF(Q63="Complete",IF(NOT(ISNUMBER(L63)),"",MAX(0,L63-B63)),IF(Q63="Excluded","",MAX(0,TODAY()-B63)))))</f>
        <v/>
      </c>
      <c r="O63" s="18">
        <f>IF(A63="","",IF(NOT(ISNUMBER(H63)),"",IFERROR(H63-TODAY(),"")))</f>
        <v/>
      </c>
      <c r="P63" s="19">
        <f>IF(A63="","",IFERROR(IF(OR(B63="",C63="",D63="",E63="",F63="",G63="",H63="",I63="",J63="",NOT(ISNUMBER(B63)),NOT(ISNUMBER(H63))),"Check record",IF(Q63="Check","Check record",IF(OR(AND(L63&lt;&gt;"",NOT(ISNUMBER(L63))),AND(M63&lt;&gt;"",NOT(ISNUMBER(M63))),AND(ISNUMBER(L63),L63&lt;B63),AND(ISNUMBER(M63),M63&lt;B63)),"Check dates",IF(AND(Q63="Complete",OR(K63="",NOT(ISNUMBER(L63)))),"Check delivery",IF(Q63="Excluded","No action",IF(O63&lt;0,"Expired - review",IF(O63&lt;='Assumptions'!$B$3,"Expires soon",IF(AND(Q63="Open",ISNUMBER(M63),M63&lt;=TODAY()),"Follow up",IF(AND(Q63="Open",N63&gt;'Assumptions'!$B$4),"Overdue request","On track"))))))))),"Check assumptions"))</f>
        <v/>
      </c>
      <c r="Q63" s="19">
        <f>IF(A63="","",IF(J63="","",IFERROR(VLOOKUP(J63,'Assumptions'!$D$3:$E$9,2,FALSE),"Check")))</f>
        <v/>
      </c>
      <c r="R63" s="15" t="n"/>
    </row>
    <row r="64" ht="32" customHeight="1">
      <c r="A64" s="13" t="n"/>
      <c r="B64" s="14" t="n"/>
      <c r="C64" s="15" t="n"/>
      <c r="D64" s="13" t="n"/>
      <c r="E64" s="15" t="n"/>
      <c r="F64" s="15" t="n"/>
      <c r="G64" s="15" t="n"/>
      <c r="H64" s="14" t="n"/>
      <c r="I64" s="15" t="n"/>
      <c r="J64" s="15" t="n"/>
      <c r="K64" s="15" t="n"/>
      <c r="L64" s="14" t="n"/>
      <c r="M64" s="14" t="n"/>
      <c r="N64" s="16">
        <f>IF(A64="","",IF(NOT(ISNUMBER(B64)),"",IF(Q64="Complete",IF(NOT(ISNUMBER(L64)),"",MAX(0,L64-B64)),IF(Q64="Excluded","",MAX(0,TODAY()-B64)))))</f>
        <v/>
      </c>
      <c r="O64" s="16">
        <f>IF(A64="","",IF(NOT(ISNUMBER(H64)),"",IFERROR(H64-TODAY(),"")))</f>
        <v/>
      </c>
      <c r="P64" s="17">
        <f>IF(A64="","",IFERROR(IF(OR(B64="",C64="",D64="",E64="",F64="",G64="",H64="",I64="",J64="",NOT(ISNUMBER(B64)),NOT(ISNUMBER(H64))),"Check record",IF(Q64="Check","Check record",IF(OR(AND(L64&lt;&gt;"",NOT(ISNUMBER(L64))),AND(M64&lt;&gt;"",NOT(ISNUMBER(M64))),AND(ISNUMBER(L64),L64&lt;B64),AND(ISNUMBER(M64),M64&lt;B64)),"Check dates",IF(AND(Q64="Complete",OR(K64="",NOT(ISNUMBER(L64)))),"Check delivery",IF(Q64="Excluded","No action",IF(O64&lt;0,"Expired - review",IF(O64&lt;='Assumptions'!$B$3,"Expires soon",IF(AND(Q64="Open",ISNUMBER(M64),M64&lt;=TODAY()),"Follow up",IF(AND(Q64="Open",N64&gt;'Assumptions'!$B$4),"Overdue request","On track"))))))))),"Check assumptions"))</f>
        <v/>
      </c>
      <c r="Q64" s="17">
        <f>IF(A64="","",IF(J64="","",IFERROR(VLOOKUP(J64,'Assumptions'!$D$3:$E$9,2,FALSE),"Check")))</f>
        <v/>
      </c>
      <c r="R64" s="15" t="n"/>
    </row>
    <row r="65" ht="32" customHeight="1">
      <c r="A65" s="13" t="n"/>
      <c r="B65" s="14" t="n"/>
      <c r="C65" s="15" t="n"/>
      <c r="D65" s="13" t="n"/>
      <c r="E65" s="15" t="n"/>
      <c r="F65" s="15" t="n"/>
      <c r="G65" s="15" t="n"/>
      <c r="H65" s="14" t="n"/>
      <c r="I65" s="15" t="n"/>
      <c r="J65" s="15" t="n"/>
      <c r="K65" s="15" t="n"/>
      <c r="L65" s="14" t="n"/>
      <c r="M65" s="14" t="n"/>
      <c r="N65" s="18">
        <f>IF(A65="","",IF(NOT(ISNUMBER(B65)),"",IF(Q65="Complete",IF(NOT(ISNUMBER(L65)),"",MAX(0,L65-B65)),IF(Q65="Excluded","",MAX(0,TODAY()-B65)))))</f>
        <v/>
      </c>
      <c r="O65" s="18">
        <f>IF(A65="","",IF(NOT(ISNUMBER(H65)),"",IFERROR(H65-TODAY(),"")))</f>
        <v/>
      </c>
      <c r="P65" s="19">
        <f>IF(A65="","",IFERROR(IF(OR(B65="",C65="",D65="",E65="",F65="",G65="",H65="",I65="",J65="",NOT(ISNUMBER(B65)),NOT(ISNUMBER(H65))),"Check record",IF(Q65="Check","Check record",IF(OR(AND(L65&lt;&gt;"",NOT(ISNUMBER(L65))),AND(M65&lt;&gt;"",NOT(ISNUMBER(M65))),AND(ISNUMBER(L65),L65&lt;B65),AND(ISNUMBER(M65),M65&lt;B65)),"Check dates",IF(AND(Q65="Complete",OR(K65="",NOT(ISNUMBER(L65)))),"Check delivery",IF(Q65="Excluded","No action",IF(O65&lt;0,"Expired - review",IF(O65&lt;='Assumptions'!$B$3,"Expires soon",IF(AND(Q65="Open",ISNUMBER(M65),M65&lt;=TODAY()),"Follow up",IF(AND(Q65="Open",N65&gt;'Assumptions'!$B$4),"Overdue request","On track"))))))))),"Check assumptions"))</f>
        <v/>
      </c>
      <c r="Q65" s="19">
        <f>IF(A65="","",IF(J65="","",IFERROR(VLOOKUP(J65,'Assumptions'!$D$3:$E$9,2,FALSE),"Check")))</f>
        <v/>
      </c>
      <c r="R65" s="15" t="n"/>
    </row>
    <row r="66" ht="32" customHeight="1">
      <c r="A66" s="13" t="n"/>
      <c r="B66" s="14" t="n"/>
      <c r="C66" s="15" t="n"/>
      <c r="D66" s="13" t="n"/>
      <c r="E66" s="15" t="n"/>
      <c r="F66" s="15" t="n"/>
      <c r="G66" s="15" t="n"/>
      <c r="H66" s="14" t="n"/>
      <c r="I66" s="15" t="n"/>
      <c r="J66" s="15" t="n"/>
      <c r="K66" s="15" t="n"/>
      <c r="L66" s="14" t="n"/>
      <c r="M66" s="14" t="n"/>
      <c r="N66" s="16">
        <f>IF(A66="","",IF(NOT(ISNUMBER(B66)),"",IF(Q66="Complete",IF(NOT(ISNUMBER(L66)),"",MAX(0,L66-B66)),IF(Q66="Excluded","",MAX(0,TODAY()-B66)))))</f>
        <v/>
      </c>
      <c r="O66" s="16">
        <f>IF(A66="","",IF(NOT(ISNUMBER(H66)),"",IFERROR(H66-TODAY(),"")))</f>
        <v/>
      </c>
      <c r="P66" s="17">
        <f>IF(A66="","",IFERROR(IF(OR(B66="",C66="",D66="",E66="",F66="",G66="",H66="",I66="",J66="",NOT(ISNUMBER(B66)),NOT(ISNUMBER(H66))),"Check record",IF(Q66="Check","Check record",IF(OR(AND(L66&lt;&gt;"",NOT(ISNUMBER(L66))),AND(M66&lt;&gt;"",NOT(ISNUMBER(M66))),AND(ISNUMBER(L66),L66&lt;B66),AND(ISNUMBER(M66),M66&lt;B66)),"Check dates",IF(AND(Q66="Complete",OR(K66="",NOT(ISNUMBER(L66)))),"Check delivery",IF(Q66="Excluded","No action",IF(O66&lt;0,"Expired - review",IF(O66&lt;='Assumptions'!$B$3,"Expires soon",IF(AND(Q66="Open",ISNUMBER(M66),M66&lt;=TODAY()),"Follow up",IF(AND(Q66="Open",N66&gt;'Assumptions'!$B$4),"Overdue request","On track"))))))))),"Check assumptions"))</f>
        <v/>
      </c>
      <c r="Q66" s="17">
        <f>IF(A66="","",IF(J66="","",IFERROR(VLOOKUP(J66,'Assumptions'!$D$3:$E$9,2,FALSE),"Check")))</f>
        <v/>
      </c>
      <c r="R66" s="15" t="n"/>
    </row>
    <row r="67" ht="32" customHeight="1">
      <c r="A67" s="13" t="n"/>
      <c r="B67" s="14" t="n"/>
      <c r="C67" s="15" t="n"/>
      <c r="D67" s="13" t="n"/>
      <c r="E67" s="15" t="n"/>
      <c r="F67" s="15" t="n"/>
      <c r="G67" s="15" t="n"/>
      <c r="H67" s="14" t="n"/>
      <c r="I67" s="15" t="n"/>
      <c r="J67" s="15" t="n"/>
      <c r="K67" s="15" t="n"/>
      <c r="L67" s="14" t="n"/>
      <c r="M67" s="14" t="n"/>
      <c r="N67" s="18">
        <f>IF(A67="","",IF(NOT(ISNUMBER(B67)),"",IF(Q67="Complete",IF(NOT(ISNUMBER(L67)),"",MAX(0,L67-B67)),IF(Q67="Excluded","",MAX(0,TODAY()-B67)))))</f>
        <v/>
      </c>
      <c r="O67" s="18">
        <f>IF(A67="","",IF(NOT(ISNUMBER(H67)),"",IFERROR(H67-TODAY(),"")))</f>
        <v/>
      </c>
      <c r="P67" s="19">
        <f>IF(A67="","",IFERROR(IF(OR(B67="",C67="",D67="",E67="",F67="",G67="",H67="",I67="",J67="",NOT(ISNUMBER(B67)),NOT(ISNUMBER(H67))),"Check record",IF(Q67="Check","Check record",IF(OR(AND(L67&lt;&gt;"",NOT(ISNUMBER(L67))),AND(M67&lt;&gt;"",NOT(ISNUMBER(M67))),AND(ISNUMBER(L67),L67&lt;B67),AND(ISNUMBER(M67),M67&lt;B67)),"Check dates",IF(AND(Q67="Complete",OR(K67="",NOT(ISNUMBER(L67)))),"Check delivery",IF(Q67="Excluded","No action",IF(O67&lt;0,"Expired - review",IF(O67&lt;='Assumptions'!$B$3,"Expires soon",IF(AND(Q67="Open",ISNUMBER(M67),M67&lt;=TODAY()),"Follow up",IF(AND(Q67="Open",N67&gt;'Assumptions'!$B$4),"Overdue request","On track"))))))))),"Check assumptions"))</f>
        <v/>
      </c>
      <c r="Q67" s="19">
        <f>IF(A67="","",IF(J67="","",IFERROR(VLOOKUP(J67,'Assumptions'!$D$3:$E$9,2,FALSE),"Check")))</f>
        <v/>
      </c>
      <c r="R67" s="15" t="n"/>
    </row>
    <row r="68" ht="32" customHeight="1">
      <c r="A68" s="13" t="n"/>
      <c r="B68" s="14" t="n"/>
      <c r="C68" s="15" t="n"/>
      <c r="D68" s="13" t="n"/>
      <c r="E68" s="15" t="n"/>
      <c r="F68" s="15" t="n"/>
      <c r="G68" s="15" t="n"/>
      <c r="H68" s="14" t="n"/>
      <c r="I68" s="15" t="n"/>
      <c r="J68" s="15" t="n"/>
      <c r="K68" s="15" t="n"/>
      <c r="L68" s="14" t="n"/>
      <c r="M68" s="14" t="n"/>
      <c r="N68" s="16">
        <f>IF(A68="","",IF(NOT(ISNUMBER(B68)),"",IF(Q68="Complete",IF(NOT(ISNUMBER(L68)),"",MAX(0,L68-B68)),IF(Q68="Excluded","",MAX(0,TODAY()-B68)))))</f>
        <v/>
      </c>
      <c r="O68" s="16">
        <f>IF(A68="","",IF(NOT(ISNUMBER(H68)),"",IFERROR(H68-TODAY(),"")))</f>
        <v/>
      </c>
      <c r="P68" s="17">
        <f>IF(A68="","",IFERROR(IF(OR(B68="",C68="",D68="",E68="",F68="",G68="",H68="",I68="",J68="",NOT(ISNUMBER(B68)),NOT(ISNUMBER(H68))),"Check record",IF(Q68="Check","Check record",IF(OR(AND(L68&lt;&gt;"",NOT(ISNUMBER(L68))),AND(M68&lt;&gt;"",NOT(ISNUMBER(M68))),AND(ISNUMBER(L68),L68&lt;B68),AND(ISNUMBER(M68),M68&lt;B68)),"Check dates",IF(AND(Q68="Complete",OR(K68="",NOT(ISNUMBER(L68)))),"Check delivery",IF(Q68="Excluded","No action",IF(O68&lt;0,"Expired - review",IF(O68&lt;='Assumptions'!$B$3,"Expires soon",IF(AND(Q68="Open",ISNUMBER(M68),M68&lt;=TODAY()),"Follow up",IF(AND(Q68="Open",N68&gt;'Assumptions'!$B$4),"Overdue request","On track"))))))))),"Check assumptions"))</f>
        <v/>
      </c>
      <c r="Q68" s="17">
        <f>IF(A68="","",IF(J68="","",IFERROR(VLOOKUP(J68,'Assumptions'!$D$3:$E$9,2,FALSE),"Check")))</f>
        <v/>
      </c>
      <c r="R68" s="15" t="n"/>
    </row>
    <row r="69" ht="32" customHeight="1">
      <c r="A69" s="13" t="n"/>
      <c r="B69" s="14" t="n"/>
      <c r="C69" s="15" t="n"/>
      <c r="D69" s="13" t="n"/>
      <c r="E69" s="15" t="n"/>
      <c r="F69" s="15" t="n"/>
      <c r="G69" s="15" t="n"/>
      <c r="H69" s="14" t="n"/>
      <c r="I69" s="15" t="n"/>
      <c r="J69" s="15" t="n"/>
      <c r="K69" s="15" t="n"/>
      <c r="L69" s="14" t="n"/>
      <c r="M69" s="14" t="n"/>
      <c r="N69" s="18">
        <f>IF(A69="","",IF(NOT(ISNUMBER(B69)),"",IF(Q69="Complete",IF(NOT(ISNUMBER(L69)),"",MAX(0,L69-B69)),IF(Q69="Excluded","",MAX(0,TODAY()-B69)))))</f>
        <v/>
      </c>
      <c r="O69" s="18">
        <f>IF(A69="","",IF(NOT(ISNUMBER(H69)),"",IFERROR(H69-TODAY(),"")))</f>
        <v/>
      </c>
      <c r="P69" s="19">
        <f>IF(A69="","",IFERROR(IF(OR(B69="",C69="",D69="",E69="",F69="",G69="",H69="",I69="",J69="",NOT(ISNUMBER(B69)),NOT(ISNUMBER(H69))),"Check record",IF(Q69="Check","Check record",IF(OR(AND(L69&lt;&gt;"",NOT(ISNUMBER(L69))),AND(M69&lt;&gt;"",NOT(ISNUMBER(M69))),AND(ISNUMBER(L69),L69&lt;B69),AND(ISNUMBER(M69),M69&lt;B69)),"Check dates",IF(AND(Q69="Complete",OR(K69="",NOT(ISNUMBER(L69)))),"Check delivery",IF(Q69="Excluded","No action",IF(O69&lt;0,"Expired - review",IF(O69&lt;='Assumptions'!$B$3,"Expires soon",IF(AND(Q69="Open",ISNUMBER(M69),M69&lt;=TODAY()),"Follow up",IF(AND(Q69="Open",N69&gt;'Assumptions'!$B$4),"Overdue request","On track"))))))))),"Check assumptions"))</f>
        <v/>
      </c>
      <c r="Q69" s="19">
        <f>IF(A69="","",IF(J69="","",IFERROR(VLOOKUP(J69,'Assumptions'!$D$3:$E$9,2,FALSE),"Check")))</f>
        <v/>
      </c>
      <c r="R69" s="15" t="n"/>
    </row>
    <row r="70" ht="32" customHeight="1">
      <c r="A70" s="13" t="n"/>
      <c r="B70" s="14" t="n"/>
      <c r="C70" s="15" t="n"/>
      <c r="D70" s="13" t="n"/>
      <c r="E70" s="15" t="n"/>
      <c r="F70" s="15" t="n"/>
      <c r="G70" s="15" t="n"/>
      <c r="H70" s="14" t="n"/>
      <c r="I70" s="15" t="n"/>
      <c r="J70" s="15" t="n"/>
      <c r="K70" s="15" t="n"/>
      <c r="L70" s="14" t="n"/>
      <c r="M70" s="14" t="n"/>
      <c r="N70" s="16">
        <f>IF(A70="","",IF(NOT(ISNUMBER(B70)),"",IF(Q70="Complete",IF(NOT(ISNUMBER(L70)),"",MAX(0,L70-B70)),IF(Q70="Excluded","",MAX(0,TODAY()-B70)))))</f>
        <v/>
      </c>
      <c r="O70" s="16">
        <f>IF(A70="","",IF(NOT(ISNUMBER(H70)),"",IFERROR(H70-TODAY(),"")))</f>
        <v/>
      </c>
      <c r="P70" s="17">
        <f>IF(A70="","",IFERROR(IF(OR(B70="",C70="",D70="",E70="",F70="",G70="",H70="",I70="",J70="",NOT(ISNUMBER(B70)),NOT(ISNUMBER(H70))),"Check record",IF(Q70="Check","Check record",IF(OR(AND(L70&lt;&gt;"",NOT(ISNUMBER(L70))),AND(M70&lt;&gt;"",NOT(ISNUMBER(M70))),AND(ISNUMBER(L70),L70&lt;B70),AND(ISNUMBER(M70),M70&lt;B70)),"Check dates",IF(AND(Q70="Complete",OR(K70="",NOT(ISNUMBER(L70)))),"Check delivery",IF(Q70="Excluded","No action",IF(O70&lt;0,"Expired - review",IF(O70&lt;='Assumptions'!$B$3,"Expires soon",IF(AND(Q70="Open",ISNUMBER(M70),M70&lt;=TODAY()),"Follow up",IF(AND(Q70="Open",N70&gt;'Assumptions'!$B$4),"Overdue request","On track"))))))))),"Check assumptions"))</f>
        <v/>
      </c>
      <c r="Q70" s="17">
        <f>IF(A70="","",IF(J70="","",IFERROR(VLOOKUP(J70,'Assumptions'!$D$3:$E$9,2,FALSE),"Check")))</f>
        <v/>
      </c>
      <c r="R70" s="15" t="n"/>
    </row>
    <row r="71" ht="32" customHeight="1">
      <c r="A71" s="13" t="n"/>
      <c r="B71" s="14" t="n"/>
      <c r="C71" s="15" t="n"/>
      <c r="D71" s="13" t="n"/>
      <c r="E71" s="15" t="n"/>
      <c r="F71" s="15" t="n"/>
      <c r="G71" s="15" t="n"/>
      <c r="H71" s="14" t="n"/>
      <c r="I71" s="15" t="n"/>
      <c r="J71" s="15" t="n"/>
      <c r="K71" s="15" t="n"/>
      <c r="L71" s="14" t="n"/>
      <c r="M71" s="14" t="n"/>
      <c r="N71" s="18">
        <f>IF(A71="","",IF(NOT(ISNUMBER(B71)),"",IF(Q71="Complete",IF(NOT(ISNUMBER(L71)),"",MAX(0,L71-B71)),IF(Q71="Excluded","",MAX(0,TODAY()-B71)))))</f>
        <v/>
      </c>
      <c r="O71" s="18">
        <f>IF(A71="","",IF(NOT(ISNUMBER(H71)),"",IFERROR(H71-TODAY(),"")))</f>
        <v/>
      </c>
      <c r="P71" s="19">
        <f>IF(A71="","",IFERROR(IF(OR(B71="",C71="",D71="",E71="",F71="",G71="",H71="",I71="",J71="",NOT(ISNUMBER(B71)),NOT(ISNUMBER(H71))),"Check record",IF(Q71="Check","Check record",IF(OR(AND(L71&lt;&gt;"",NOT(ISNUMBER(L71))),AND(M71&lt;&gt;"",NOT(ISNUMBER(M71))),AND(ISNUMBER(L71),L71&lt;B71),AND(ISNUMBER(M71),M71&lt;B71)),"Check dates",IF(AND(Q71="Complete",OR(K71="",NOT(ISNUMBER(L71)))),"Check delivery",IF(Q71="Excluded","No action",IF(O71&lt;0,"Expired - review",IF(O71&lt;='Assumptions'!$B$3,"Expires soon",IF(AND(Q71="Open",ISNUMBER(M71),M71&lt;=TODAY()),"Follow up",IF(AND(Q71="Open",N71&gt;'Assumptions'!$B$4),"Overdue request","On track"))))))))),"Check assumptions"))</f>
        <v/>
      </c>
      <c r="Q71" s="19">
        <f>IF(A71="","",IF(J71="","",IFERROR(VLOOKUP(J71,'Assumptions'!$D$3:$E$9,2,FALSE),"Check")))</f>
        <v/>
      </c>
      <c r="R71" s="15" t="n"/>
    </row>
    <row r="72" ht="32" customHeight="1">
      <c r="A72" s="13" t="n"/>
      <c r="B72" s="14" t="n"/>
      <c r="C72" s="15" t="n"/>
      <c r="D72" s="13" t="n"/>
      <c r="E72" s="15" t="n"/>
      <c r="F72" s="15" t="n"/>
      <c r="G72" s="15" t="n"/>
      <c r="H72" s="14" t="n"/>
      <c r="I72" s="15" t="n"/>
      <c r="J72" s="15" t="n"/>
      <c r="K72" s="15" t="n"/>
      <c r="L72" s="14" t="n"/>
      <c r="M72" s="14" t="n"/>
      <c r="N72" s="16">
        <f>IF(A72="","",IF(NOT(ISNUMBER(B72)),"",IF(Q72="Complete",IF(NOT(ISNUMBER(L72)),"",MAX(0,L72-B72)),IF(Q72="Excluded","",MAX(0,TODAY()-B72)))))</f>
        <v/>
      </c>
      <c r="O72" s="16">
        <f>IF(A72="","",IF(NOT(ISNUMBER(H72)),"",IFERROR(H72-TODAY(),"")))</f>
        <v/>
      </c>
      <c r="P72" s="17">
        <f>IF(A72="","",IFERROR(IF(OR(B72="",C72="",D72="",E72="",F72="",G72="",H72="",I72="",J72="",NOT(ISNUMBER(B72)),NOT(ISNUMBER(H72))),"Check record",IF(Q72="Check","Check record",IF(OR(AND(L72&lt;&gt;"",NOT(ISNUMBER(L72))),AND(M72&lt;&gt;"",NOT(ISNUMBER(M72))),AND(ISNUMBER(L72),L72&lt;B72),AND(ISNUMBER(M72),M72&lt;B72)),"Check dates",IF(AND(Q72="Complete",OR(K72="",NOT(ISNUMBER(L72)))),"Check delivery",IF(Q72="Excluded","No action",IF(O72&lt;0,"Expired - review",IF(O72&lt;='Assumptions'!$B$3,"Expires soon",IF(AND(Q72="Open",ISNUMBER(M72),M72&lt;=TODAY()),"Follow up",IF(AND(Q72="Open",N72&gt;'Assumptions'!$B$4),"Overdue request","On track"))))))))),"Check assumptions"))</f>
        <v/>
      </c>
      <c r="Q72" s="17">
        <f>IF(A72="","",IF(J72="","",IFERROR(VLOOKUP(J72,'Assumptions'!$D$3:$E$9,2,FALSE),"Check")))</f>
        <v/>
      </c>
      <c r="R72" s="15" t="n"/>
    </row>
    <row r="73" ht="32" customHeight="1">
      <c r="A73" s="13" t="n"/>
      <c r="B73" s="14" t="n"/>
      <c r="C73" s="15" t="n"/>
      <c r="D73" s="13" t="n"/>
      <c r="E73" s="15" t="n"/>
      <c r="F73" s="15" t="n"/>
      <c r="G73" s="15" t="n"/>
      <c r="H73" s="14" t="n"/>
      <c r="I73" s="15" t="n"/>
      <c r="J73" s="15" t="n"/>
      <c r="K73" s="15" t="n"/>
      <c r="L73" s="14" t="n"/>
      <c r="M73" s="14" t="n"/>
      <c r="N73" s="18">
        <f>IF(A73="","",IF(NOT(ISNUMBER(B73)),"",IF(Q73="Complete",IF(NOT(ISNUMBER(L73)),"",MAX(0,L73-B73)),IF(Q73="Excluded","",MAX(0,TODAY()-B73)))))</f>
        <v/>
      </c>
      <c r="O73" s="18">
        <f>IF(A73="","",IF(NOT(ISNUMBER(H73)),"",IFERROR(H73-TODAY(),"")))</f>
        <v/>
      </c>
      <c r="P73" s="19">
        <f>IF(A73="","",IFERROR(IF(OR(B73="",C73="",D73="",E73="",F73="",G73="",H73="",I73="",J73="",NOT(ISNUMBER(B73)),NOT(ISNUMBER(H73))),"Check record",IF(Q73="Check","Check record",IF(OR(AND(L73&lt;&gt;"",NOT(ISNUMBER(L73))),AND(M73&lt;&gt;"",NOT(ISNUMBER(M73))),AND(ISNUMBER(L73),L73&lt;B73),AND(ISNUMBER(M73),M73&lt;B73)),"Check dates",IF(AND(Q73="Complete",OR(K73="",NOT(ISNUMBER(L73)))),"Check delivery",IF(Q73="Excluded","No action",IF(O73&lt;0,"Expired - review",IF(O73&lt;='Assumptions'!$B$3,"Expires soon",IF(AND(Q73="Open",ISNUMBER(M73),M73&lt;=TODAY()),"Follow up",IF(AND(Q73="Open",N73&gt;'Assumptions'!$B$4),"Overdue request","On track"))))))))),"Check assumptions"))</f>
        <v/>
      </c>
      <c r="Q73" s="19">
        <f>IF(A73="","",IF(J73="","",IFERROR(VLOOKUP(J73,'Assumptions'!$D$3:$E$9,2,FALSE),"Check")))</f>
        <v/>
      </c>
      <c r="R73" s="15" t="n"/>
    </row>
    <row r="74" ht="32" customHeight="1">
      <c r="A74" s="13" t="n"/>
      <c r="B74" s="14" t="n"/>
      <c r="C74" s="15" t="n"/>
      <c r="D74" s="13" t="n"/>
      <c r="E74" s="15" t="n"/>
      <c r="F74" s="15" t="n"/>
      <c r="G74" s="15" t="n"/>
      <c r="H74" s="14" t="n"/>
      <c r="I74" s="15" t="n"/>
      <c r="J74" s="15" t="n"/>
      <c r="K74" s="15" t="n"/>
      <c r="L74" s="14" t="n"/>
      <c r="M74" s="14" t="n"/>
      <c r="N74" s="16">
        <f>IF(A74="","",IF(NOT(ISNUMBER(B74)),"",IF(Q74="Complete",IF(NOT(ISNUMBER(L74)),"",MAX(0,L74-B74)),IF(Q74="Excluded","",MAX(0,TODAY()-B74)))))</f>
        <v/>
      </c>
      <c r="O74" s="16">
        <f>IF(A74="","",IF(NOT(ISNUMBER(H74)),"",IFERROR(H74-TODAY(),"")))</f>
        <v/>
      </c>
      <c r="P74" s="17">
        <f>IF(A74="","",IFERROR(IF(OR(B74="",C74="",D74="",E74="",F74="",G74="",H74="",I74="",J74="",NOT(ISNUMBER(B74)),NOT(ISNUMBER(H74))),"Check record",IF(Q74="Check","Check record",IF(OR(AND(L74&lt;&gt;"",NOT(ISNUMBER(L74))),AND(M74&lt;&gt;"",NOT(ISNUMBER(M74))),AND(ISNUMBER(L74),L74&lt;B74),AND(ISNUMBER(M74),M74&lt;B74)),"Check dates",IF(AND(Q74="Complete",OR(K74="",NOT(ISNUMBER(L74)))),"Check delivery",IF(Q74="Excluded","No action",IF(O74&lt;0,"Expired - review",IF(O74&lt;='Assumptions'!$B$3,"Expires soon",IF(AND(Q74="Open",ISNUMBER(M74),M74&lt;=TODAY()),"Follow up",IF(AND(Q74="Open",N74&gt;'Assumptions'!$B$4),"Overdue request","On track"))))))))),"Check assumptions"))</f>
        <v/>
      </c>
      <c r="Q74" s="17">
        <f>IF(A74="","",IF(J74="","",IFERROR(VLOOKUP(J74,'Assumptions'!$D$3:$E$9,2,FALSE),"Check")))</f>
        <v/>
      </c>
      <c r="R74" s="15" t="n"/>
    </row>
    <row r="75" ht="32" customHeight="1">
      <c r="A75" s="13" t="n"/>
      <c r="B75" s="14" t="n"/>
      <c r="C75" s="15" t="n"/>
      <c r="D75" s="13" t="n"/>
      <c r="E75" s="15" t="n"/>
      <c r="F75" s="15" t="n"/>
      <c r="G75" s="15" t="n"/>
      <c r="H75" s="14" t="n"/>
      <c r="I75" s="15" t="n"/>
      <c r="J75" s="15" t="n"/>
      <c r="K75" s="15" t="n"/>
      <c r="L75" s="14" t="n"/>
      <c r="M75" s="14" t="n"/>
      <c r="N75" s="18">
        <f>IF(A75="","",IF(NOT(ISNUMBER(B75)),"",IF(Q75="Complete",IF(NOT(ISNUMBER(L75)),"",MAX(0,L75-B75)),IF(Q75="Excluded","",MAX(0,TODAY()-B75)))))</f>
        <v/>
      </c>
      <c r="O75" s="18">
        <f>IF(A75="","",IF(NOT(ISNUMBER(H75)),"",IFERROR(H75-TODAY(),"")))</f>
        <v/>
      </c>
      <c r="P75" s="19">
        <f>IF(A75="","",IFERROR(IF(OR(B75="",C75="",D75="",E75="",F75="",G75="",H75="",I75="",J75="",NOT(ISNUMBER(B75)),NOT(ISNUMBER(H75))),"Check record",IF(Q75="Check","Check record",IF(OR(AND(L75&lt;&gt;"",NOT(ISNUMBER(L75))),AND(M75&lt;&gt;"",NOT(ISNUMBER(M75))),AND(ISNUMBER(L75),L75&lt;B75),AND(ISNUMBER(M75),M75&lt;B75)),"Check dates",IF(AND(Q75="Complete",OR(K75="",NOT(ISNUMBER(L75)))),"Check delivery",IF(Q75="Excluded","No action",IF(O75&lt;0,"Expired - review",IF(O75&lt;='Assumptions'!$B$3,"Expires soon",IF(AND(Q75="Open",ISNUMBER(M75),M75&lt;=TODAY()),"Follow up",IF(AND(Q75="Open",N75&gt;'Assumptions'!$B$4),"Overdue request","On track"))))))))),"Check assumptions"))</f>
        <v/>
      </c>
      <c r="Q75" s="19">
        <f>IF(A75="","",IF(J75="","",IFERROR(VLOOKUP(J75,'Assumptions'!$D$3:$E$9,2,FALSE),"Check")))</f>
        <v/>
      </c>
      <c r="R75" s="15" t="n"/>
    </row>
    <row r="76" ht="32" customHeight="1">
      <c r="A76" s="13" t="n"/>
      <c r="B76" s="14" t="n"/>
      <c r="C76" s="15" t="n"/>
      <c r="D76" s="13" t="n"/>
      <c r="E76" s="15" t="n"/>
      <c r="F76" s="15" t="n"/>
      <c r="G76" s="15" t="n"/>
      <c r="H76" s="14" t="n"/>
      <c r="I76" s="15" t="n"/>
      <c r="J76" s="15" t="n"/>
      <c r="K76" s="15" t="n"/>
      <c r="L76" s="14" t="n"/>
      <c r="M76" s="14" t="n"/>
      <c r="N76" s="16">
        <f>IF(A76="","",IF(NOT(ISNUMBER(B76)),"",IF(Q76="Complete",IF(NOT(ISNUMBER(L76)),"",MAX(0,L76-B76)),IF(Q76="Excluded","",MAX(0,TODAY()-B76)))))</f>
        <v/>
      </c>
      <c r="O76" s="16">
        <f>IF(A76="","",IF(NOT(ISNUMBER(H76)),"",IFERROR(H76-TODAY(),"")))</f>
        <v/>
      </c>
      <c r="P76" s="17">
        <f>IF(A76="","",IFERROR(IF(OR(B76="",C76="",D76="",E76="",F76="",G76="",H76="",I76="",J76="",NOT(ISNUMBER(B76)),NOT(ISNUMBER(H76))),"Check record",IF(Q76="Check","Check record",IF(OR(AND(L76&lt;&gt;"",NOT(ISNUMBER(L76))),AND(M76&lt;&gt;"",NOT(ISNUMBER(M76))),AND(ISNUMBER(L76),L76&lt;B76),AND(ISNUMBER(M76),M76&lt;B76)),"Check dates",IF(AND(Q76="Complete",OR(K76="",NOT(ISNUMBER(L76)))),"Check delivery",IF(Q76="Excluded","No action",IF(O76&lt;0,"Expired - review",IF(O76&lt;='Assumptions'!$B$3,"Expires soon",IF(AND(Q76="Open",ISNUMBER(M76),M76&lt;=TODAY()),"Follow up",IF(AND(Q76="Open",N76&gt;'Assumptions'!$B$4),"Overdue request","On track"))))))))),"Check assumptions"))</f>
        <v/>
      </c>
      <c r="Q76" s="17">
        <f>IF(A76="","",IF(J76="","",IFERROR(VLOOKUP(J76,'Assumptions'!$D$3:$E$9,2,FALSE),"Check")))</f>
        <v/>
      </c>
      <c r="R76" s="15" t="n"/>
    </row>
    <row r="77" ht="32" customHeight="1">
      <c r="A77" s="13" t="n"/>
      <c r="B77" s="14" t="n"/>
      <c r="C77" s="15" t="n"/>
      <c r="D77" s="13" t="n"/>
      <c r="E77" s="15" t="n"/>
      <c r="F77" s="15" t="n"/>
      <c r="G77" s="15" t="n"/>
      <c r="H77" s="14" t="n"/>
      <c r="I77" s="15" t="n"/>
      <c r="J77" s="15" t="n"/>
      <c r="K77" s="15" t="n"/>
      <c r="L77" s="14" t="n"/>
      <c r="M77" s="14" t="n"/>
      <c r="N77" s="18">
        <f>IF(A77="","",IF(NOT(ISNUMBER(B77)),"",IF(Q77="Complete",IF(NOT(ISNUMBER(L77)),"",MAX(0,L77-B77)),IF(Q77="Excluded","",MAX(0,TODAY()-B77)))))</f>
        <v/>
      </c>
      <c r="O77" s="18">
        <f>IF(A77="","",IF(NOT(ISNUMBER(H77)),"",IFERROR(H77-TODAY(),"")))</f>
        <v/>
      </c>
      <c r="P77" s="19">
        <f>IF(A77="","",IFERROR(IF(OR(B77="",C77="",D77="",E77="",F77="",G77="",H77="",I77="",J77="",NOT(ISNUMBER(B77)),NOT(ISNUMBER(H77))),"Check record",IF(Q77="Check","Check record",IF(OR(AND(L77&lt;&gt;"",NOT(ISNUMBER(L77))),AND(M77&lt;&gt;"",NOT(ISNUMBER(M77))),AND(ISNUMBER(L77),L77&lt;B77),AND(ISNUMBER(M77),M77&lt;B77)),"Check dates",IF(AND(Q77="Complete",OR(K77="",NOT(ISNUMBER(L77)))),"Check delivery",IF(Q77="Excluded","No action",IF(O77&lt;0,"Expired - review",IF(O77&lt;='Assumptions'!$B$3,"Expires soon",IF(AND(Q77="Open",ISNUMBER(M77),M77&lt;=TODAY()),"Follow up",IF(AND(Q77="Open",N77&gt;'Assumptions'!$B$4),"Overdue request","On track"))))))))),"Check assumptions"))</f>
        <v/>
      </c>
      <c r="Q77" s="19">
        <f>IF(A77="","",IF(J77="","",IFERROR(VLOOKUP(J77,'Assumptions'!$D$3:$E$9,2,FALSE),"Check")))</f>
        <v/>
      </c>
      <c r="R77" s="15" t="n"/>
    </row>
    <row r="78" ht="32" customHeight="1">
      <c r="A78" s="13" t="n"/>
      <c r="B78" s="14" t="n"/>
      <c r="C78" s="15" t="n"/>
      <c r="D78" s="13" t="n"/>
      <c r="E78" s="15" t="n"/>
      <c r="F78" s="15" t="n"/>
      <c r="G78" s="15" t="n"/>
      <c r="H78" s="14" t="n"/>
      <c r="I78" s="15" t="n"/>
      <c r="J78" s="15" t="n"/>
      <c r="K78" s="15" t="n"/>
      <c r="L78" s="14" t="n"/>
      <c r="M78" s="14" t="n"/>
      <c r="N78" s="16">
        <f>IF(A78="","",IF(NOT(ISNUMBER(B78)),"",IF(Q78="Complete",IF(NOT(ISNUMBER(L78)),"",MAX(0,L78-B78)),IF(Q78="Excluded","",MAX(0,TODAY()-B78)))))</f>
        <v/>
      </c>
      <c r="O78" s="16">
        <f>IF(A78="","",IF(NOT(ISNUMBER(H78)),"",IFERROR(H78-TODAY(),"")))</f>
        <v/>
      </c>
      <c r="P78" s="17">
        <f>IF(A78="","",IFERROR(IF(OR(B78="",C78="",D78="",E78="",F78="",G78="",H78="",I78="",J78="",NOT(ISNUMBER(B78)),NOT(ISNUMBER(H78))),"Check record",IF(Q78="Check","Check record",IF(OR(AND(L78&lt;&gt;"",NOT(ISNUMBER(L78))),AND(M78&lt;&gt;"",NOT(ISNUMBER(M78))),AND(ISNUMBER(L78),L78&lt;B78),AND(ISNUMBER(M78),M78&lt;B78)),"Check dates",IF(AND(Q78="Complete",OR(K78="",NOT(ISNUMBER(L78)))),"Check delivery",IF(Q78="Excluded","No action",IF(O78&lt;0,"Expired - review",IF(O78&lt;='Assumptions'!$B$3,"Expires soon",IF(AND(Q78="Open",ISNUMBER(M78),M78&lt;=TODAY()),"Follow up",IF(AND(Q78="Open",N78&gt;'Assumptions'!$B$4),"Overdue request","On track"))))))))),"Check assumptions"))</f>
        <v/>
      </c>
      <c r="Q78" s="17">
        <f>IF(A78="","",IF(J78="","",IFERROR(VLOOKUP(J78,'Assumptions'!$D$3:$E$9,2,FALSE),"Check")))</f>
        <v/>
      </c>
      <c r="R78" s="15" t="n"/>
    </row>
    <row r="79" ht="32" customHeight="1">
      <c r="A79" s="13" t="n"/>
      <c r="B79" s="14" t="n"/>
      <c r="C79" s="15" t="n"/>
      <c r="D79" s="13" t="n"/>
      <c r="E79" s="15" t="n"/>
      <c r="F79" s="15" t="n"/>
      <c r="G79" s="15" t="n"/>
      <c r="H79" s="14" t="n"/>
      <c r="I79" s="15" t="n"/>
      <c r="J79" s="15" t="n"/>
      <c r="K79" s="15" t="n"/>
      <c r="L79" s="14" t="n"/>
      <c r="M79" s="14" t="n"/>
      <c r="N79" s="18">
        <f>IF(A79="","",IF(NOT(ISNUMBER(B79)),"",IF(Q79="Complete",IF(NOT(ISNUMBER(L79)),"",MAX(0,L79-B79)),IF(Q79="Excluded","",MAX(0,TODAY()-B79)))))</f>
        <v/>
      </c>
      <c r="O79" s="18">
        <f>IF(A79="","",IF(NOT(ISNUMBER(H79)),"",IFERROR(H79-TODAY(),"")))</f>
        <v/>
      </c>
      <c r="P79" s="19">
        <f>IF(A79="","",IFERROR(IF(OR(B79="",C79="",D79="",E79="",F79="",G79="",H79="",I79="",J79="",NOT(ISNUMBER(B79)),NOT(ISNUMBER(H79))),"Check record",IF(Q79="Check","Check record",IF(OR(AND(L79&lt;&gt;"",NOT(ISNUMBER(L79))),AND(M79&lt;&gt;"",NOT(ISNUMBER(M79))),AND(ISNUMBER(L79),L79&lt;B79),AND(ISNUMBER(M79),M79&lt;B79)),"Check dates",IF(AND(Q79="Complete",OR(K79="",NOT(ISNUMBER(L79)))),"Check delivery",IF(Q79="Excluded","No action",IF(O79&lt;0,"Expired - review",IF(O79&lt;='Assumptions'!$B$3,"Expires soon",IF(AND(Q79="Open",ISNUMBER(M79),M79&lt;=TODAY()),"Follow up",IF(AND(Q79="Open",N79&gt;'Assumptions'!$B$4),"Overdue request","On track"))))))))),"Check assumptions"))</f>
        <v/>
      </c>
      <c r="Q79" s="19">
        <f>IF(A79="","",IF(J79="","",IFERROR(VLOOKUP(J79,'Assumptions'!$D$3:$E$9,2,FALSE),"Check")))</f>
        <v/>
      </c>
      <c r="R79" s="15" t="n"/>
    </row>
    <row r="80" ht="32" customHeight="1">
      <c r="A80" s="13" t="n"/>
      <c r="B80" s="14" t="n"/>
      <c r="C80" s="15" t="n"/>
      <c r="D80" s="13" t="n"/>
      <c r="E80" s="15" t="n"/>
      <c r="F80" s="15" t="n"/>
      <c r="G80" s="15" t="n"/>
      <c r="H80" s="14" t="n"/>
      <c r="I80" s="15" t="n"/>
      <c r="J80" s="15" t="n"/>
      <c r="K80" s="15" t="n"/>
      <c r="L80" s="14" t="n"/>
      <c r="M80" s="14" t="n"/>
      <c r="N80" s="16">
        <f>IF(A80="","",IF(NOT(ISNUMBER(B80)),"",IF(Q80="Complete",IF(NOT(ISNUMBER(L80)),"",MAX(0,L80-B80)),IF(Q80="Excluded","",MAX(0,TODAY()-B80)))))</f>
        <v/>
      </c>
      <c r="O80" s="16">
        <f>IF(A80="","",IF(NOT(ISNUMBER(H80)),"",IFERROR(H80-TODAY(),"")))</f>
        <v/>
      </c>
      <c r="P80" s="17">
        <f>IF(A80="","",IFERROR(IF(OR(B80="",C80="",D80="",E80="",F80="",G80="",H80="",I80="",J80="",NOT(ISNUMBER(B80)),NOT(ISNUMBER(H80))),"Check record",IF(Q80="Check","Check record",IF(OR(AND(L80&lt;&gt;"",NOT(ISNUMBER(L80))),AND(M80&lt;&gt;"",NOT(ISNUMBER(M80))),AND(ISNUMBER(L80),L80&lt;B80),AND(ISNUMBER(M80),M80&lt;B80)),"Check dates",IF(AND(Q80="Complete",OR(K80="",NOT(ISNUMBER(L80)))),"Check delivery",IF(Q80="Excluded","No action",IF(O80&lt;0,"Expired - review",IF(O80&lt;='Assumptions'!$B$3,"Expires soon",IF(AND(Q80="Open",ISNUMBER(M80),M80&lt;=TODAY()),"Follow up",IF(AND(Q80="Open",N80&gt;'Assumptions'!$B$4),"Overdue request","On track"))))))))),"Check assumptions"))</f>
        <v/>
      </c>
      <c r="Q80" s="17">
        <f>IF(A80="","",IF(J80="","",IFERROR(VLOOKUP(J80,'Assumptions'!$D$3:$E$9,2,FALSE),"Check")))</f>
        <v/>
      </c>
      <c r="R80" s="15" t="n"/>
    </row>
    <row r="81" ht="32" customHeight="1">
      <c r="A81" s="13" t="n"/>
      <c r="B81" s="14" t="n"/>
      <c r="C81" s="15" t="n"/>
      <c r="D81" s="13" t="n"/>
      <c r="E81" s="15" t="n"/>
      <c r="F81" s="15" t="n"/>
      <c r="G81" s="15" t="n"/>
      <c r="H81" s="14" t="n"/>
      <c r="I81" s="15" t="n"/>
      <c r="J81" s="15" t="n"/>
      <c r="K81" s="15" t="n"/>
      <c r="L81" s="14" t="n"/>
      <c r="M81" s="14" t="n"/>
      <c r="N81" s="18">
        <f>IF(A81="","",IF(NOT(ISNUMBER(B81)),"",IF(Q81="Complete",IF(NOT(ISNUMBER(L81)),"",MAX(0,L81-B81)),IF(Q81="Excluded","",MAX(0,TODAY()-B81)))))</f>
        <v/>
      </c>
      <c r="O81" s="18">
        <f>IF(A81="","",IF(NOT(ISNUMBER(H81)),"",IFERROR(H81-TODAY(),"")))</f>
        <v/>
      </c>
      <c r="P81" s="19">
        <f>IF(A81="","",IFERROR(IF(OR(B81="",C81="",D81="",E81="",F81="",G81="",H81="",I81="",J81="",NOT(ISNUMBER(B81)),NOT(ISNUMBER(H81))),"Check record",IF(Q81="Check","Check record",IF(OR(AND(L81&lt;&gt;"",NOT(ISNUMBER(L81))),AND(M81&lt;&gt;"",NOT(ISNUMBER(M81))),AND(ISNUMBER(L81),L81&lt;B81),AND(ISNUMBER(M81),M81&lt;B81)),"Check dates",IF(AND(Q81="Complete",OR(K81="",NOT(ISNUMBER(L81)))),"Check delivery",IF(Q81="Excluded","No action",IF(O81&lt;0,"Expired - review",IF(O81&lt;='Assumptions'!$B$3,"Expires soon",IF(AND(Q81="Open",ISNUMBER(M81),M81&lt;=TODAY()),"Follow up",IF(AND(Q81="Open",N81&gt;'Assumptions'!$B$4),"Overdue request","On track"))))))))),"Check assumptions"))</f>
        <v/>
      </c>
      <c r="Q81" s="19">
        <f>IF(A81="","",IF(J81="","",IFERROR(VLOOKUP(J81,'Assumptions'!$D$3:$E$9,2,FALSE),"Check")))</f>
        <v/>
      </c>
      <c r="R81" s="15" t="n"/>
    </row>
    <row r="82" ht="32" customHeight="1">
      <c r="A82" s="13" t="n"/>
      <c r="B82" s="14" t="n"/>
      <c r="C82" s="15" t="n"/>
      <c r="D82" s="13" t="n"/>
      <c r="E82" s="15" t="n"/>
      <c r="F82" s="15" t="n"/>
      <c r="G82" s="15" t="n"/>
      <c r="H82" s="14" t="n"/>
      <c r="I82" s="15" t="n"/>
      <c r="J82" s="15" t="n"/>
      <c r="K82" s="15" t="n"/>
      <c r="L82" s="14" t="n"/>
      <c r="M82" s="14" t="n"/>
      <c r="N82" s="16">
        <f>IF(A82="","",IF(NOT(ISNUMBER(B82)),"",IF(Q82="Complete",IF(NOT(ISNUMBER(L82)),"",MAX(0,L82-B82)),IF(Q82="Excluded","",MAX(0,TODAY()-B82)))))</f>
        <v/>
      </c>
      <c r="O82" s="16">
        <f>IF(A82="","",IF(NOT(ISNUMBER(H82)),"",IFERROR(H82-TODAY(),"")))</f>
        <v/>
      </c>
      <c r="P82" s="17">
        <f>IF(A82="","",IFERROR(IF(OR(B82="",C82="",D82="",E82="",F82="",G82="",H82="",I82="",J82="",NOT(ISNUMBER(B82)),NOT(ISNUMBER(H82))),"Check record",IF(Q82="Check","Check record",IF(OR(AND(L82&lt;&gt;"",NOT(ISNUMBER(L82))),AND(M82&lt;&gt;"",NOT(ISNUMBER(M82))),AND(ISNUMBER(L82),L82&lt;B82),AND(ISNUMBER(M82),M82&lt;B82)),"Check dates",IF(AND(Q82="Complete",OR(K82="",NOT(ISNUMBER(L82)))),"Check delivery",IF(Q82="Excluded","No action",IF(O82&lt;0,"Expired - review",IF(O82&lt;='Assumptions'!$B$3,"Expires soon",IF(AND(Q82="Open",ISNUMBER(M82),M82&lt;=TODAY()),"Follow up",IF(AND(Q82="Open",N82&gt;'Assumptions'!$B$4),"Overdue request","On track"))))))))),"Check assumptions"))</f>
        <v/>
      </c>
      <c r="Q82" s="17">
        <f>IF(A82="","",IF(J82="","",IFERROR(VLOOKUP(J82,'Assumptions'!$D$3:$E$9,2,FALSE),"Check")))</f>
        <v/>
      </c>
      <c r="R82" s="15" t="n"/>
    </row>
    <row r="83" ht="32" customHeight="1">
      <c r="A83" s="13" t="n"/>
      <c r="B83" s="14" t="n"/>
      <c r="C83" s="15" t="n"/>
      <c r="D83" s="13" t="n"/>
      <c r="E83" s="15" t="n"/>
      <c r="F83" s="15" t="n"/>
      <c r="G83" s="15" t="n"/>
      <c r="H83" s="14" t="n"/>
      <c r="I83" s="15" t="n"/>
      <c r="J83" s="15" t="n"/>
      <c r="K83" s="15" t="n"/>
      <c r="L83" s="14" t="n"/>
      <c r="M83" s="14" t="n"/>
      <c r="N83" s="18">
        <f>IF(A83="","",IF(NOT(ISNUMBER(B83)),"",IF(Q83="Complete",IF(NOT(ISNUMBER(L83)),"",MAX(0,L83-B83)),IF(Q83="Excluded","",MAX(0,TODAY()-B83)))))</f>
        <v/>
      </c>
      <c r="O83" s="18">
        <f>IF(A83="","",IF(NOT(ISNUMBER(H83)),"",IFERROR(H83-TODAY(),"")))</f>
        <v/>
      </c>
      <c r="P83" s="19">
        <f>IF(A83="","",IFERROR(IF(OR(B83="",C83="",D83="",E83="",F83="",G83="",H83="",I83="",J83="",NOT(ISNUMBER(B83)),NOT(ISNUMBER(H83))),"Check record",IF(Q83="Check","Check record",IF(OR(AND(L83&lt;&gt;"",NOT(ISNUMBER(L83))),AND(M83&lt;&gt;"",NOT(ISNUMBER(M83))),AND(ISNUMBER(L83),L83&lt;B83),AND(ISNUMBER(M83),M83&lt;B83)),"Check dates",IF(AND(Q83="Complete",OR(K83="",NOT(ISNUMBER(L83)))),"Check delivery",IF(Q83="Excluded","No action",IF(O83&lt;0,"Expired - review",IF(O83&lt;='Assumptions'!$B$3,"Expires soon",IF(AND(Q83="Open",ISNUMBER(M83),M83&lt;=TODAY()),"Follow up",IF(AND(Q83="Open",N83&gt;'Assumptions'!$B$4),"Overdue request","On track"))))))))),"Check assumptions"))</f>
        <v/>
      </c>
      <c r="Q83" s="19">
        <f>IF(A83="","",IF(J83="","",IFERROR(VLOOKUP(J83,'Assumptions'!$D$3:$E$9,2,FALSE),"Check")))</f>
        <v/>
      </c>
      <c r="R83" s="15" t="n"/>
    </row>
    <row r="84" ht="32" customHeight="1">
      <c r="A84" s="13" t="n"/>
      <c r="B84" s="14" t="n"/>
      <c r="C84" s="15" t="n"/>
      <c r="D84" s="13" t="n"/>
      <c r="E84" s="15" t="n"/>
      <c r="F84" s="15" t="n"/>
      <c r="G84" s="15" t="n"/>
      <c r="H84" s="14" t="n"/>
      <c r="I84" s="15" t="n"/>
      <c r="J84" s="15" t="n"/>
      <c r="K84" s="15" t="n"/>
      <c r="L84" s="14" t="n"/>
      <c r="M84" s="14" t="n"/>
      <c r="N84" s="16">
        <f>IF(A84="","",IF(NOT(ISNUMBER(B84)),"",IF(Q84="Complete",IF(NOT(ISNUMBER(L84)),"",MAX(0,L84-B84)),IF(Q84="Excluded","",MAX(0,TODAY()-B84)))))</f>
        <v/>
      </c>
      <c r="O84" s="16">
        <f>IF(A84="","",IF(NOT(ISNUMBER(H84)),"",IFERROR(H84-TODAY(),"")))</f>
        <v/>
      </c>
      <c r="P84" s="17">
        <f>IF(A84="","",IFERROR(IF(OR(B84="",C84="",D84="",E84="",F84="",G84="",H84="",I84="",J84="",NOT(ISNUMBER(B84)),NOT(ISNUMBER(H84))),"Check record",IF(Q84="Check","Check record",IF(OR(AND(L84&lt;&gt;"",NOT(ISNUMBER(L84))),AND(M84&lt;&gt;"",NOT(ISNUMBER(M84))),AND(ISNUMBER(L84),L84&lt;B84),AND(ISNUMBER(M84),M84&lt;B84)),"Check dates",IF(AND(Q84="Complete",OR(K84="",NOT(ISNUMBER(L84)))),"Check delivery",IF(Q84="Excluded","No action",IF(O84&lt;0,"Expired - review",IF(O84&lt;='Assumptions'!$B$3,"Expires soon",IF(AND(Q84="Open",ISNUMBER(M84),M84&lt;=TODAY()),"Follow up",IF(AND(Q84="Open",N84&gt;'Assumptions'!$B$4),"Overdue request","On track"))))))))),"Check assumptions"))</f>
        <v/>
      </c>
      <c r="Q84" s="17">
        <f>IF(A84="","",IF(J84="","",IFERROR(VLOOKUP(J84,'Assumptions'!$D$3:$E$9,2,FALSE),"Check")))</f>
        <v/>
      </c>
      <c r="R84" s="15" t="n"/>
    </row>
    <row r="85" ht="32" customHeight="1">
      <c r="A85" s="13" t="n"/>
      <c r="B85" s="14" t="n"/>
      <c r="C85" s="15" t="n"/>
      <c r="D85" s="13" t="n"/>
      <c r="E85" s="15" t="n"/>
      <c r="F85" s="15" t="n"/>
      <c r="G85" s="15" t="n"/>
      <c r="H85" s="14" t="n"/>
      <c r="I85" s="15" t="n"/>
      <c r="J85" s="15" t="n"/>
      <c r="K85" s="15" t="n"/>
      <c r="L85" s="14" t="n"/>
      <c r="M85" s="14" t="n"/>
      <c r="N85" s="18">
        <f>IF(A85="","",IF(NOT(ISNUMBER(B85)),"",IF(Q85="Complete",IF(NOT(ISNUMBER(L85)),"",MAX(0,L85-B85)),IF(Q85="Excluded","",MAX(0,TODAY()-B85)))))</f>
        <v/>
      </c>
      <c r="O85" s="18">
        <f>IF(A85="","",IF(NOT(ISNUMBER(H85)),"",IFERROR(H85-TODAY(),"")))</f>
        <v/>
      </c>
      <c r="P85" s="19">
        <f>IF(A85="","",IFERROR(IF(OR(B85="",C85="",D85="",E85="",F85="",G85="",H85="",I85="",J85="",NOT(ISNUMBER(B85)),NOT(ISNUMBER(H85))),"Check record",IF(Q85="Check","Check record",IF(OR(AND(L85&lt;&gt;"",NOT(ISNUMBER(L85))),AND(M85&lt;&gt;"",NOT(ISNUMBER(M85))),AND(ISNUMBER(L85),L85&lt;B85),AND(ISNUMBER(M85),M85&lt;B85)),"Check dates",IF(AND(Q85="Complete",OR(K85="",NOT(ISNUMBER(L85)))),"Check delivery",IF(Q85="Excluded","No action",IF(O85&lt;0,"Expired - review",IF(O85&lt;='Assumptions'!$B$3,"Expires soon",IF(AND(Q85="Open",ISNUMBER(M85),M85&lt;=TODAY()),"Follow up",IF(AND(Q85="Open",N85&gt;'Assumptions'!$B$4),"Overdue request","On track"))))))))),"Check assumptions"))</f>
        <v/>
      </c>
      <c r="Q85" s="19">
        <f>IF(A85="","",IF(J85="","",IFERROR(VLOOKUP(J85,'Assumptions'!$D$3:$E$9,2,FALSE),"Check")))</f>
        <v/>
      </c>
      <c r="R85" s="15" t="n"/>
    </row>
    <row r="86" ht="32" customHeight="1">
      <c r="A86" s="13" t="n"/>
      <c r="B86" s="14" t="n"/>
      <c r="C86" s="15" t="n"/>
      <c r="D86" s="13" t="n"/>
      <c r="E86" s="15" t="n"/>
      <c r="F86" s="15" t="n"/>
      <c r="G86" s="15" t="n"/>
      <c r="H86" s="14" t="n"/>
      <c r="I86" s="15" t="n"/>
      <c r="J86" s="15" t="n"/>
      <c r="K86" s="15" t="n"/>
      <c r="L86" s="14" t="n"/>
      <c r="M86" s="14" t="n"/>
      <c r="N86" s="16">
        <f>IF(A86="","",IF(NOT(ISNUMBER(B86)),"",IF(Q86="Complete",IF(NOT(ISNUMBER(L86)),"",MAX(0,L86-B86)),IF(Q86="Excluded","",MAX(0,TODAY()-B86)))))</f>
        <v/>
      </c>
      <c r="O86" s="16">
        <f>IF(A86="","",IF(NOT(ISNUMBER(H86)),"",IFERROR(H86-TODAY(),"")))</f>
        <v/>
      </c>
      <c r="P86" s="17">
        <f>IF(A86="","",IFERROR(IF(OR(B86="",C86="",D86="",E86="",F86="",G86="",H86="",I86="",J86="",NOT(ISNUMBER(B86)),NOT(ISNUMBER(H86))),"Check record",IF(Q86="Check","Check record",IF(OR(AND(L86&lt;&gt;"",NOT(ISNUMBER(L86))),AND(M86&lt;&gt;"",NOT(ISNUMBER(M86))),AND(ISNUMBER(L86),L86&lt;B86),AND(ISNUMBER(M86),M86&lt;B86)),"Check dates",IF(AND(Q86="Complete",OR(K86="",NOT(ISNUMBER(L86)))),"Check delivery",IF(Q86="Excluded","No action",IF(O86&lt;0,"Expired - review",IF(O86&lt;='Assumptions'!$B$3,"Expires soon",IF(AND(Q86="Open",ISNUMBER(M86),M86&lt;=TODAY()),"Follow up",IF(AND(Q86="Open",N86&gt;'Assumptions'!$B$4),"Overdue request","On track"))))))))),"Check assumptions"))</f>
        <v/>
      </c>
      <c r="Q86" s="17">
        <f>IF(A86="","",IF(J86="","",IFERROR(VLOOKUP(J86,'Assumptions'!$D$3:$E$9,2,FALSE),"Check")))</f>
        <v/>
      </c>
      <c r="R86" s="15" t="n"/>
    </row>
    <row r="87" ht="32" customHeight="1">
      <c r="A87" s="13" t="n"/>
      <c r="B87" s="14" t="n"/>
      <c r="C87" s="15" t="n"/>
      <c r="D87" s="13" t="n"/>
      <c r="E87" s="15" t="n"/>
      <c r="F87" s="15" t="n"/>
      <c r="G87" s="15" t="n"/>
      <c r="H87" s="14" t="n"/>
      <c r="I87" s="15" t="n"/>
      <c r="J87" s="15" t="n"/>
      <c r="K87" s="15" t="n"/>
      <c r="L87" s="14" t="n"/>
      <c r="M87" s="14" t="n"/>
      <c r="N87" s="18">
        <f>IF(A87="","",IF(NOT(ISNUMBER(B87)),"",IF(Q87="Complete",IF(NOT(ISNUMBER(L87)),"",MAX(0,L87-B87)),IF(Q87="Excluded","",MAX(0,TODAY()-B87)))))</f>
        <v/>
      </c>
      <c r="O87" s="18">
        <f>IF(A87="","",IF(NOT(ISNUMBER(H87)),"",IFERROR(H87-TODAY(),"")))</f>
        <v/>
      </c>
      <c r="P87" s="19">
        <f>IF(A87="","",IFERROR(IF(OR(B87="",C87="",D87="",E87="",F87="",G87="",H87="",I87="",J87="",NOT(ISNUMBER(B87)),NOT(ISNUMBER(H87))),"Check record",IF(Q87="Check","Check record",IF(OR(AND(L87&lt;&gt;"",NOT(ISNUMBER(L87))),AND(M87&lt;&gt;"",NOT(ISNUMBER(M87))),AND(ISNUMBER(L87),L87&lt;B87),AND(ISNUMBER(M87),M87&lt;B87)),"Check dates",IF(AND(Q87="Complete",OR(K87="",NOT(ISNUMBER(L87)))),"Check delivery",IF(Q87="Excluded","No action",IF(O87&lt;0,"Expired - review",IF(O87&lt;='Assumptions'!$B$3,"Expires soon",IF(AND(Q87="Open",ISNUMBER(M87),M87&lt;=TODAY()),"Follow up",IF(AND(Q87="Open",N87&gt;'Assumptions'!$B$4),"Overdue request","On track"))))))))),"Check assumptions"))</f>
        <v/>
      </c>
      <c r="Q87" s="19">
        <f>IF(A87="","",IF(J87="","",IFERROR(VLOOKUP(J87,'Assumptions'!$D$3:$E$9,2,FALSE),"Check")))</f>
        <v/>
      </c>
      <c r="R87" s="15" t="n"/>
    </row>
    <row r="88" ht="32" customHeight="1">
      <c r="A88" s="13" t="n"/>
      <c r="B88" s="14" t="n"/>
      <c r="C88" s="15" t="n"/>
      <c r="D88" s="13" t="n"/>
      <c r="E88" s="15" t="n"/>
      <c r="F88" s="15" t="n"/>
      <c r="G88" s="15" t="n"/>
      <c r="H88" s="14" t="n"/>
      <c r="I88" s="15" t="n"/>
      <c r="J88" s="15" t="n"/>
      <c r="K88" s="15" t="n"/>
      <c r="L88" s="14" t="n"/>
      <c r="M88" s="14" t="n"/>
      <c r="N88" s="16">
        <f>IF(A88="","",IF(NOT(ISNUMBER(B88)),"",IF(Q88="Complete",IF(NOT(ISNUMBER(L88)),"",MAX(0,L88-B88)),IF(Q88="Excluded","",MAX(0,TODAY()-B88)))))</f>
        <v/>
      </c>
      <c r="O88" s="16">
        <f>IF(A88="","",IF(NOT(ISNUMBER(H88)),"",IFERROR(H88-TODAY(),"")))</f>
        <v/>
      </c>
      <c r="P88" s="17">
        <f>IF(A88="","",IFERROR(IF(OR(B88="",C88="",D88="",E88="",F88="",G88="",H88="",I88="",J88="",NOT(ISNUMBER(B88)),NOT(ISNUMBER(H88))),"Check record",IF(Q88="Check","Check record",IF(OR(AND(L88&lt;&gt;"",NOT(ISNUMBER(L88))),AND(M88&lt;&gt;"",NOT(ISNUMBER(M88))),AND(ISNUMBER(L88),L88&lt;B88),AND(ISNUMBER(M88),M88&lt;B88)),"Check dates",IF(AND(Q88="Complete",OR(K88="",NOT(ISNUMBER(L88)))),"Check delivery",IF(Q88="Excluded","No action",IF(O88&lt;0,"Expired - review",IF(O88&lt;='Assumptions'!$B$3,"Expires soon",IF(AND(Q88="Open",ISNUMBER(M88),M88&lt;=TODAY()),"Follow up",IF(AND(Q88="Open",N88&gt;'Assumptions'!$B$4),"Overdue request","On track"))))))))),"Check assumptions"))</f>
        <v/>
      </c>
      <c r="Q88" s="17">
        <f>IF(A88="","",IF(J88="","",IFERROR(VLOOKUP(J88,'Assumptions'!$D$3:$E$9,2,FALSE),"Check")))</f>
        <v/>
      </c>
      <c r="R88" s="15" t="n"/>
    </row>
    <row r="89" ht="32" customHeight="1">
      <c r="A89" s="13" t="n"/>
      <c r="B89" s="14" t="n"/>
      <c r="C89" s="15" t="n"/>
      <c r="D89" s="13" t="n"/>
      <c r="E89" s="15" t="n"/>
      <c r="F89" s="15" t="n"/>
      <c r="G89" s="15" t="n"/>
      <c r="H89" s="14" t="n"/>
      <c r="I89" s="15" t="n"/>
      <c r="J89" s="15" t="n"/>
      <c r="K89" s="15" t="n"/>
      <c r="L89" s="14" t="n"/>
      <c r="M89" s="14" t="n"/>
      <c r="N89" s="18">
        <f>IF(A89="","",IF(NOT(ISNUMBER(B89)),"",IF(Q89="Complete",IF(NOT(ISNUMBER(L89)),"",MAX(0,L89-B89)),IF(Q89="Excluded","",MAX(0,TODAY()-B89)))))</f>
        <v/>
      </c>
      <c r="O89" s="18">
        <f>IF(A89="","",IF(NOT(ISNUMBER(H89)),"",IFERROR(H89-TODAY(),"")))</f>
        <v/>
      </c>
      <c r="P89" s="19">
        <f>IF(A89="","",IFERROR(IF(OR(B89="",C89="",D89="",E89="",F89="",G89="",H89="",I89="",J89="",NOT(ISNUMBER(B89)),NOT(ISNUMBER(H89))),"Check record",IF(Q89="Check","Check record",IF(OR(AND(L89&lt;&gt;"",NOT(ISNUMBER(L89))),AND(M89&lt;&gt;"",NOT(ISNUMBER(M89))),AND(ISNUMBER(L89),L89&lt;B89),AND(ISNUMBER(M89),M89&lt;B89)),"Check dates",IF(AND(Q89="Complete",OR(K89="",NOT(ISNUMBER(L89)))),"Check delivery",IF(Q89="Excluded","No action",IF(O89&lt;0,"Expired - review",IF(O89&lt;='Assumptions'!$B$3,"Expires soon",IF(AND(Q89="Open",ISNUMBER(M89),M89&lt;=TODAY()),"Follow up",IF(AND(Q89="Open",N89&gt;'Assumptions'!$B$4),"Overdue request","On track"))))))))),"Check assumptions"))</f>
        <v/>
      </c>
      <c r="Q89" s="19">
        <f>IF(A89="","",IF(J89="","",IFERROR(VLOOKUP(J89,'Assumptions'!$D$3:$E$9,2,FALSE),"Check")))</f>
        <v/>
      </c>
      <c r="R89" s="15" t="n"/>
    </row>
    <row r="90" ht="32" customHeight="1">
      <c r="A90" s="13" t="n"/>
      <c r="B90" s="14" t="n"/>
      <c r="C90" s="15" t="n"/>
      <c r="D90" s="13" t="n"/>
      <c r="E90" s="15" t="n"/>
      <c r="F90" s="15" t="n"/>
      <c r="G90" s="15" t="n"/>
      <c r="H90" s="14" t="n"/>
      <c r="I90" s="15" t="n"/>
      <c r="J90" s="15" t="n"/>
      <c r="K90" s="15" t="n"/>
      <c r="L90" s="14" t="n"/>
      <c r="M90" s="14" t="n"/>
      <c r="N90" s="16">
        <f>IF(A90="","",IF(NOT(ISNUMBER(B90)),"",IF(Q90="Complete",IF(NOT(ISNUMBER(L90)),"",MAX(0,L90-B90)),IF(Q90="Excluded","",MAX(0,TODAY()-B90)))))</f>
        <v/>
      </c>
      <c r="O90" s="16">
        <f>IF(A90="","",IF(NOT(ISNUMBER(H90)),"",IFERROR(H90-TODAY(),"")))</f>
        <v/>
      </c>
      <c r="P90" s="17">
        <f>IF(A90="","",IFERROR(IF(OR(B90="",C90="",D90="",E90="",F90="",G90="",H90="",I90="",J90="",NOT(ISNUMBER(B90)),NOT(ISNUMBER(H90))),"Check record",IF(Q90="Check","Check record",IF(OR(AND(L90&lt;&gt;"",NOT(ISNUMBER(L90))),AND(M90&lt;&gt;"",NOT(ISNUMBER(M90))),AND(ISNUMBER(L90),L90&lt;B90),AND(ISNUMBER(M90),M90&lt;B90)),"Check dates",IF(AND(Q90="Complete",OR(K90="",NOT(ISNUMBER(L90)))),"Check delivery",IF(Q90="Excluded","No action",IF(O90&lt;0,"Expired - review",IF(O90&lt;='Assumptions'!$B$3,"Expires soon",IF(AND(Q90="Open",ISNUMBER(M90),M90&lt;=TODAY()),"Follow up",IF(AND(Q90="Open",N90&gt;'Assumptions'!$B$4),"Overdue request","On track"))))))))),"Check assumptions"))</f>
        <v/>
      </c>
      <c r="Q90" s="17">
        <f>IF(A90="","",IF(J90="","",IFERROR(VLOOKUP(J90,'Assumptions'!$D$3:$E$9,2,FALSE),"Check")))</f>
        <v/>
      </c>
      <c r="R90" s="15" t="n"/>
    </row>
    <row r="91" ht="32" customHeight="1">
      <c r="A91" s="13" t="n"/>
      <c r="B91" s="14" t="n"/>
      <c r="C91" s="15" t="n"/>
      <c r="D91" s="13" t="n"/>
      <c r="E91" s="15" t="n"/>
      <c r="F91" s="15" t="n"/>
      <c r="G91" s="15" t="n"/>
      <c r="H91" s="14" t="n"/>
      <c r="I91" s="15" t="n"/>
      <c r="J91" s="15" t="n"/>
      <c r="K91" s="15" t="n"/>
      <c r="L91" s="14" t="n"/>
      <c r="M91" s="14" t="n"/>
      <c r="N91" s="18">
        <f>IF(A91="","",IF(NOT(ISNUMBER(B91)),"",IF(Q91="Complete",IF(NOT(ISNUMBER(L91)),"",MAX(0,L91-B91)),IF(Q91="Excluded","",MAX(0,TODAY()-B91)))))</f>
        <v/>
      </c>
      <c r="O91" s="18">
        <f>IF(A91="","",IF(NOT(ISNUMBER(H91)),"",IFERROR(H91-TODAY(),"")))</f>
        <v/>
      </c>
      <c r="P91" s="19">
        <f>IF(A91="","",IFERROR(IF(OR(B91="",C91="",D91="",E91="",F91="",G91="",H91="",I91="",J91="",NOT(ISNUMBER(B91)),NOT(ISNUMBER(H91))),"Check record",IF(Q91="Check","Check record",IF(OR(AND(L91&lt;&gt;"",NOT(ISNUMBER(L91))),AND(M91&lt;&gt;"",NOT(ISNUMBER(M91))),AND(ISNUMBER(L91),L91&lt;B91),AND(ISNUMBER(M91),M91&lt;B91)),"Check dates",IF(AND(Q91="Complete",OR(K91="",NOT(ISNUMBER(L91)))),"Check delivery",IF(Q91="Excluded","No action",IF(O91&lt;0,"Expired - review",IF(O91&lt;='Assumptions'!$B$3,"Expires soon",IF(AND(Q91="Open",ISNUMBER(M91),M91&lt;=TODAY()),"Follow up",IF(AND(Q91="Open",N91&gt;'Assumptions'!$B$4),"Overdue request","On track"))))))))),"Check assumptions"))</f>
        <v/>
      </c>
      <c r="Q91" s="19">
        <f>IF(A91="","",IF(J91="","",IFERROR(VLOOKUP(J91,'Assumptions'!$D$3:$E$9,2,FALSE),"Check")))</f>
        <v/>
      </c>
      <c r="R91" s="15" t="n"/>
    </row>
    <row r="92" ht="32" customHeight="1">
      <c r="A92" s="13" t="n"/>
      <c r="B92" s="14" t="n"/>
      <c r="C92" s="15" t="n"/>
      <c r="D92" s="13" t="n"/>
      <c r="E92" s="15" t="n"/>
      <c r="F92" s="15" t="n"/>
      <c r="G92" s="15" t="n"/>
      <c r="H92" s="14" t="n"/>
      <c r="I92" s="15" t="n"/>
      <c r="J92" s="15" t="n"/>
      <c r="K92" s="15" t="n"/>
      <c r="L92" s="14" t="n"/>
      <c r="M92" s="14" t="n"/>
      <c r="N92" s="16">
        <f>IF(A92="","",IF(NOT(ISNUMBER(B92)),"",IF(Q92="Complete",IF(NOT(ISNUMBER(L92)),"",MAX(0,L92-B92)),IF(Q92="Excluded","",MAX(0,TODAY()-B92)))))</f>
        <v/>
      </c>
      <c r="O92" s="16">
        <f>IF(A92="","",IF(NOT(ISNUMBER(H92)),"",IFERROR(H92-TODAY(),"")))</f>
        <v/>
      </c>
      <c r="P92" s="17">
        <f>IF(A92="","",IFERROR(IF(OR(B92="",C92="",D92="",E92="",F92="",G92="",H92="",I92="",J92="",NOT(ISNUMBER(B92)),NOT(ISNUMBER(H92))),"Check record",IF(Q92="Check","Check record",IF(OR(AND(L92&lt;&gt;"",NOT(ISNUMBER(L92))),AND(M92&lt;&gt;"",NOT(ISNUMBER(M92))),AND(ISNUMBER(L92),L92&lt;B92),AND(ISNUMBER(M92),M92&lt;B92)),"Check dates",IF(AND(Q92="Complete",OR(K92="",NOT(ISNUMBER(L92)))),"Check delivery",IF(Q92="Excluded","No action",IF(O92&lt;0,"Expired - review",IF(O92&lt;='Assumptions'!$B$3,"Expires soon",IF(AND(Q92="Open",ISNUMBER(M92),M92&lt;=TODAY()),"Follow up",IF(AND(Q92="Open",N92&gt;'Assumptions'!$B$4),"Overdue request","On track"))))))))),"Check assumptions"))</f>
        <v/>
      </c>
      <c r="Q92" s="17">
        <f>IF(A92="","",IF(J92="","",IFERROR(VLOOKUP(J92,'Assumptions'!$D$3:$E$9,2,FALSE),"Check")))</f>
        <v/>
      </c>
      <c r="R92" s="15" t="n"/>
    </row>
    <row r="93" ht="32" customHeight="1">
      <c r="A93" s="13" t="n"/>
      <c r="B93" s="14" t="n"/>
      <c r="C93" s="15" t="n"/>
      <c r="D93" s="13" t="n"/>
      <c r="E93" s="15" t="n"/>
      <c r="F93" s="15" t="n"/>
      <c r="G93" s="15" t="n"/>
      <c r="H93" s="14" t="n"/>
      <c r="I93" s="15" t="n"/>
      <c r="J93" s="15" t="n"/>
      <c r="K93" s="15" t="n"/>
      <c r="L93" s="14" t="n"/>
      <c r="M93" s="14" t="n"/>
      <c r="N93" s="18">
        <f>IF(A93="","",IF(NOT(ISNUMBER(B93)),"",IF(Q93="Complete",IF(NOT(ISNUMBER(L93)),"",MAX(0,L93-B93)),IF(Q93="Excluded","",MAX(0,TODAY()-B93)))))</f>
        <v/>
      </c>
      <c r="O93" s="18">
        <f>IF(A93="","",IF(NOT(ISNUMBER(H93)),"",IFERROR(H93-TODAY(),"")))</f>
        <v/>
      </c>
      <c r="P93" s="19">
        <f>IF(A93="","",IFERROR(IF(OR(B93="",C93="",D93="",E93="",F93="",G93="",H93="",I93="",J93="",NOT(ISNUMBER(B93)),NOT(ISNUMBER(H93))),"Check record",IF(Q93="Check","Check record",IF(OR(AND(L93&lt;&gt;"",NOT(ISNUMBER(L93))),AND(M93&lt;&gt;"",NOT(ISNUMBER(M93))),AND(ISNUMBER(L93),L93&lt;B93),AND(ISNUMBER(M93),M93&lt;B93)),"Check dates",IF(AND(Q93="Complete",OR(K93="",NOT(ISNUMBER(L93)))),"Check delivery",IF(Q93="Excluded","No action",IF(O93&lt;0,"Expired - review",IF(O93&lt;='Assumptions'!$B$3,"Expires soon",IF(AND(Q93="Open",ISNUMBER(M93),M93&lt;=TODAY()),"Follow up",IF(AND(Q93="Open",N93&gt;'Assumptions'!$B$4),"Overdue request","On track"))))))))),"Check assumptions"))</f>
        <v/>
      </c>
      <c r="Q93" s="19">
        <f>IF(A93="","",IF(J93="","",IFERROR(VLOOKUP(J93,'Assumptions'!$D$3:$E$9,2,FALSE),"Check")))</f>
        <v/>
      </c>
      <c r="R93" s="15" t="n"/>
    </row>
    <row r="94" ht="32" customHeight="1">
      <c r="A94" s="13" t="n"/>
      <c r="B94" s="14" t="n"/>
      <c r="C94" s="15" t="n"/>
      <c r="D94" s="13" t="n"/>
      <c r="E94" s="15" t="n"/>
      <c r="F94" s="15" t="n"/>
      <c r="G94" s="15" t="n"/>
      <c r="H94" s="14" t="n"/>
      <c r="I94" s="15" t="n"/>
      <c r="J94" s="15" t="n"/>
      <c r="K94" s="15" t="n"/>
      <c r="L94" s="14" t="n"/>
      <c r="M94" s="14" t="n"/>
      <c r="N94" s="16">
        <f>IF(A94="","",IF(NOT(ISNUMBER(B94)),"",IF(Q94="Complete",IF(NOT(ISNUMBER(L94)),"",MAX(0,L94-B94)),IF(Q94="Excluded","",MAX(0,TODAY()-B94)))))</f>
        <v/>
      </c>
      <c r="O94" s="16">
        <f>IF(A94="","",IF(NOT(ISNUMBER(H94)),"",IFERROR(H94-TODAY(),"")))</f>
        <v/>
      </c>
      <c r="P94" s="17">
        <f>IF(A94="","",IFERROR(IF(OR(B94="",C94="",D94="",E94="",F94="",G94="",H94="",I94="",J94="",NOT(ISNUMBER(B94)),NOT(ISNUMBER(H94))),"Check record",IF(Q94="Check","Check record",IF(OR(AND(L94&lt;&gt;"",NOT(ISNUMBER(L94))),AND(M94&lt;&gt;"",NOT(ISNUMBER(M94))),AND(ISNUMBER(L94),L94&lt;B94),AND(ISNUMBER(M94),M94&lt;B94)),"Check dates",IF(AND(Q94="Complete",OR(K94="",NOT(ISNUMBER(L94)))),"Check delivery",IF(Q94="Excluded","No action",IF(O94&lt;0,"Expired - review",IF(O94&lt;='Assumptions'!$B$3,"Expires soon",IF(AND(Q94="Open",ISNUMBER(M94),M94&lt;=TODAY()),"Follow up",IF(AND(Q94="Open",N94&gt;'Assumptions'!$B$4),"Overdue request","On track"))))))))),"Check assumptions"))</f>
        <v/>
      </c>
      <c r="Q94" s="17">
        <f>IF(A94="","",IF(J94="","",IFERROR(VLOOKUP(J94,'Assumptions'!$D$3:$E$9,2,FALSE),"Check")))</f>
        <v/>
      </c>
      <c r="R94" s="15" t="n"/>
    </row>
    <row r="95" ht="32" customHeight="1">
      <c r="A95" s="13" t="n"/>
      <c r="B95" s="14" t="n"/>
      <c r="C95" s="15" t="n"/>
      <c r="D95" s="13" t="n"/>
      <c r="E95" s="15" t="n"/>
      <c r="F95" s="15" t="n"/>
      <c r="G95" s="15" t="n"/>
      <c r="H95" s="14" t="n"/>
      <c r="I95" s="15" t="n"/>
      <c r="J95" s="15" t="n"/>
      <c r="K95" s="15" t="n"/>
      <c r="L95" s="14" t="n"/>
      <c r="M95" s="14" t="n"/>
      <c r="N95" s="18">
        <f>IF(A95="","",IF(NOT(ISNUMBER(B95)),"",IF(Q95="Complete",IF(NOT(ISNUMBER(L95)),"",MAX(0,L95-B95)),IF(Q95="Excluded","",MAX(0,TODAY()-B95)))))</f>
        <v/>
      </c>
      <c r="O95" s="18">
        <f>IF(A95="","",IF(NOT(ISNUMBER(H95)),"",IFERROR(H95-TODAY(),"")))</f>
        <v/>
      </c>
      <c r="P95" s="19">
        <f>IF(A95="","",IFERROR(IF(OR(B95="",C95="",D95="",E95="",F95="",G95="",H95="",I95="",J95="",NOT(ISNUMBER(B95)),NOT(ISNUMBER(H95))),"Check record",IF(Q95="Check","Check record",IF(OR(AND(L95&lt;&gt;"",NOT(ISNUMBER(L95))),AND(M95&lt;&gt;"",NOT(ISNUMBER(M95))),AND(ISNUMBER(L95),L95&lt;B95),AND(ISNUMBER(M95),M95&lt;B95)),"Check dates",IF(AND(Q95="Complete",OR(K95="",NOT(ISNUMBER(L95)))),"Check delivery",IF(Q95="Excluded","No action",IF(O95&lt;0,"Expired - review",IF(O95&lt;='Assumptions'!$B$3,"Expires soon",IF(AND(Q95="Open",ISNUMBER(M95),M95&lt;=TODAY()),"Follow up",IF(AND(Q95="Open",N95&gt;'Assumptions'!$B$4),"Overdue request","On track"))))))))),"Check assumptions"))</f>
        <v/>
      </c>
      <c r="Q95" s="19">
        <f>IF(A95="","",IF(J95="","",IFERROR(VLOOKUP(J95,'Assumptions'!$D$3:$E$9,2,FALSE),"Check")))</f>
        <v/>
      </c>
      <c r="R95" s="15" t="n"/>
    </row>
    <row r="96" ht="32" customHeight="1">
      <c r="A96" s="13" t="n"/>
      <c r="B96" s="14" t="n"/>
      <c r="C96" s="15" t="n"/>
      <c r="D96" s="13" t="n"/>
      <c r="E96" s="15" t="n"/>
      <c r="F96" s="15" t="n"/>
      <c r="G96" s="15" t="n"/>
      <c r="H96" s="14" t="n"/>
      <c r="I96" s="15" t="n"/>
      <c r="J96" s="15" t="n"/>
      <c r="K96" s="15" t="n"/>
      <c r="L96" s="14" t="n"/>
      <c r="M96" s="14" t="n"/>
      <c r="N96" s="16">
        <f>IF(A96="","",IF(NOT(ISNUMBER(B96)),"",IF(Q96="Complete",IF(NOT(ISNUMBER(L96)),"",MAX(0,L96-B96)),IF(Q96="Excluded","",MAX(0,TODAY()-B96)))))</f>
        <v/>
      </c>
      <c r="O96" s="16">
        <f>IF(A96="","",IF(NOT(ISNUMBER(H96)),"",IFERROR(H96-TODAY(),"")))</f>
        <v/>
      </c>
      <c r="P96" s="17">
        <f>IF(A96="","",IFERROR(IF(OR(B96="",C96="",D96="",E96="",F96="",G96="",H96="",I96="",J96="",NOT(ISNUMBER(B96)),NOT(ISNUMBER(H96))),"Check record",IF(Q96="Check","Check record",IF(OR(AND(L96&lt;&gt;"",NOT(ISNUMBER(L96))),AND(M96&lt;&gt;"",NOT(ISNUMBER(M96))),AND(ISNUMBER(L96),L96&lt;B96),AND(ISNUMBER(M96),M96&lt;B96)),"Check dates",IF(AND(Q96="Complete",OR(K96="",NOT(ISNUMBER(L96)))),"Check delivery",IF(Q96="Excluded","No action",IF(O96&lt;0,"Expired - review",IF(O96&lt;='Assumptions'!$B$3,"Expires soon",IF(AND(Q96="Open",ISNUMBER(M96),M96&lt;=TODAY()),"Follow up",IF(AND(Q96="Open",N96&gt;'Assumptions'!$B$4),"Overdue request","On track"))))))))),"Check assumptions"))</f>
        <v/>
      </c>
      <c r="Q96" s="17">
        <f>IF(A96="","",IF(J96="","",IFERROR(VLOOKUP(J96,'Assumptions'!$D$3:$E$9,2,FALSE),"Check")))</f>
        <v/>
      </c>
      <c r="R96" s="15" t="n"/>
    </row>
    <row r="97" ht="32" customHeight="1">
      <c r="A97" s="13" t="n"/>
      <c r="B97" s="14" t="n"/>
      <c r="C97" s="15" t="n"/>
      <c r="D97" s="13" t="n"/>
      <c r="E97" s="15" t="n"/>
      <c r="F97" s="15" t="n"/>
      <c r="G97" s="15" t="n"/>
      <c r="H97" s="14" t="n"/>
      <c r="I97" s="15" t="n"/>
      <c r="J97" s="15" t="n"/>
      <c r="K97" s="15" t="n"/>
      <c r="L97" s="14" t="n"/>
      <c r="M97" s="14" t="n"/>
      <c r="N97" s="18">
        <f>IF(A97="","",IF(NOT(ISNUMBER(B97)),"",IF(Q97="Complete",IF(NOT(ISNUMBER(L97)),"",MAX(0,L97-B97)),IF(Q97="Excluded","",MAX(0,TODAY()-B97)))))</f>
        <v/>
      </c>
      <c r="O97" s="18">
        <f>IF(A97="","",IF(NOT(ISNUMBER(H97)),"",IFERROR(H97-TODAY(),"")))</f>
        <v/>
      </c>
      <c r="P97" s="19">
        <f>IF(A97="","",IFERROR(IF(OR(B97="",C97="",D97="",E97="",F97="",G97="",H97="",I97="",J97="",NOT(ISNUMBER(B97)),NOT(ISNUMBER(H97))),"Check record",IF(Q97="Check","Check record",IF(OR(AND(L97&lt;&gt;"",NOT(ISNUMBER(L97))),AND(M97&lt;&gt;"",NOT(ISNUMBER(M97))),AND(ISNUMBER(L97),L97&lt;B97),AND(ISNUMBER(M97),M97&lt;B97)),"Check dates",IF(AND(Q97="Complete",OR(K97="",NOT(ISNUMBER(L97)))),"Check delivery",IF(Q97="Excluded","No action",IF(O97&lt;0,"Expired - review",IF(O97&lt;='Assumptions'!$B$3,"Expires soon",IF(AND(Q97="Open",ISNUMBER(M97),M97&lt;=TODAY()),"Follow up",IF(AND(Q97="Open",N97&gt;'Assumptions'!$B$4),"Overdue request","On track"))))))))),"Check assumptions"))</f>
        <v/>
      </c>
      <c r="Q97" s="19">
        <f>IF(A97="","",IF(J97="","",IFERROR(VLOOKUP(J97,'Assumptions'!$D$3:$E$9,2,FALSE),"Check")))</f>
        <v/>
      </c>
      <c r="R97" s="15" t="n"/>
    </row>
    <row r="98" ht="32" customHeight="1">
      <c r="A98" s="13" t="n"/>
      <c r="B98" s="14" t="n"/>
      <c r="C98" s="15" t="n"/>
      <c r="D98" s="13" t="n"/>
      <c r="E98" s="15" t="n"/>
      <c r="F98" s="15" t="n"/>
      <c r="G98" s="15" t="n"/>
      <c r="H98" s="14" t="n"/>
      <c r="I98" s="15" t="n"/>
      <c r="J98" s="15" t="n"/>
      <c r="K98" s="15" t="n"/>
      <c r="L98" s="14" t="n"/>
      <c r="M98" s="14" t="n"/>
      <c r="N98" s="16">
        <f>IF(A98="","",IF(NOT(ISNUMBER(B98)),"",IF(Q98="Complete",IF(NOT(ISNUMBER(L98)),"",MAX(0,L98-B98)),IF(Q98="Excluded","",MAX(0,TODAY()-B98)))))</f>
        <v/>
      </c>
      <c r="O98" s="16">
        <f>IF(A98="","",IF(NOT(ISNUMBER(H98)),"",IFERROR(H98-TODAY(),"")))</f>
        <v/>
      </c>
      <c r="P98" s="17">
        <f>IF(A98="","",IFERROR(IF(OR(B98="",C98="",D98="",E98="",F98="",G98="",H98="",I98="",J98="",NOT(ISNUMBER(B98)),NOT(ISNUMBER(H98))),"Check record",IF(Q98="Check","Check record",IF(OR(AND(L98&lt;&gt;"",NOT(ISNUMBER(L98))),AND(M98&lt;&gt;"",NOT(ISNUMBER(M98))),AND(ISNUMBER(L98),L98&lt;B98),AND(ISNUMBER(M98),M98&lt;B98)),"Check dates",IF(AND(Q98="Complete",OR(K98="",NOT(ISNUMBER(L98)))),"Check delivery",IF(Q98="Excluded","No action",IF(O98&lt;0,"Expired - review",IF(O98&lt;='Assumptions'!$B$3,"Expires soon",IF(AND(Q98="Open",ISNUMBER(M98),M98&lt;=TODAY()),"Follow up",IF(AND(Q98="Open",N98&gt;'Assumptions'!$B$4),"Overdue request","On track"))))))))),"Check assumptions"))</f>
        <v/>
      </c>
      <c r="Q98" s="17">
        <f>IF(A98="","",IF(J98="","",IFERROR(VLOOKUP(J98,'Assumptions'!$D$3:$E$9,2,FALSE),"Check")))</f>
        <v/>
      </c>
      <c r="R98" s="15" t="n"/>
    </row>
    <row r="99" ht="32" customHeight="1">
      <c r="A99" s="13" t="n"/>
      <c r="B99" s="14" t="n"/>
      <c r="C99" s="15" t="n"/>
      <c r="D99" s="13" t="n"/>
      <c r="E99" s="15" t="n"/>
      <c r="F99" s="15" t="n"/>
      <c r="G99" s="15" t="n"/>
      <c r="H99" s="14" t="n"/>
      <c r="I99" s="15" t="n"/>
      <c r="J99" s="15" t="n"/>
      <c r="K99" s="15" t="n"/>
      <c r="L99" s="14" t="n"/>
      <c r="M99" s="14" t="n"/>
      <c r="N99" s="18">
        <f>IF(A99="","",IF(NOT(ISNUMBER(B99)),"",IF(Q99="Complete",IF(NOT(ISNUMBER(L99)),"",MAX(0,L99-B99)),IF(Q99="Excluded","",MAX(0,TODAY()-B99)))))</f>
        <v/>
      </c>
      <c r="O99" s="18">
        <f>IF(A99="","",IF(NOT(ISNUMBER(H99)),"",IFERROR(H99-TODAY(),"")))</f>
        <v/>
      </c>
      <c r="P99" s="19">
        <f>IF(A99="","",IFERROR(IF(OR(B99="",C99="",D99="",E99="",F99="",G99="",H99="",I99="",J99="",NOT(ISNUMBER(B99)),NOT(ISNUMBER(H99))),"Check record",IF(Q99="Check","Check record",IF(OR(AND(L99&lt;&gt;"",NOT(ISNUMBER(L99))),AND(M99&lt;&gt;"",NOT(ISNUMBER(M99))),AND(ISNUMBER(L99),L99&lt;B99),AND(ISNUMBER(M99),M99&lt;B99)),"Check dates",IF(AND(Q99="Complete",OR(K99="",NOT(ISNUMBER(L99)))),"Check delivery",IF(Q99="Excluded","No action",IF(O99&lt;0,"Expired - review",IF(O99&lt;='Assumptions'!$B$3,"Expires soon",IF(AND(Q99="Open",ISNUMBER(M99),M99&lt;=TODAY()),"Follow up",IF(AND(Q99="Open",N99&gt;'Assumptions'!$B$4),"Overdue request","On track"))))))))),"Check assumptions"))</f>
        <v/>
      </c>
      <c r="Q99" s="19">
        <f>IF(A99="","",IF(J99="","",IFERROR(VLOOKUP(J99,'Assumptions'!$D$3:$E$9,2,FALSE),"Check")))</f>
        <v/>
      </c>
      <c r="R99" s="15" t="n"/>
    </row>
    <row r="100" ht="32" customHeight="1">
      <c r="A100" s="13" t="n"/>
      <c r="B100" s="14" t="n"/>
      <c r="C100" s="15" t="n"/>
      <c r="D100" s="13" t="n"/>
      <c r="E100" s="15" t="n"/>
      <c r="F100" s="15" t="n"/>
      <c r="G100" s="15" t="n"/>
      <c r="H100" s="14" t="n"/>
      <c r="I100" s="15" t="n"/>
      <c r="J100" s="15" t="n"/>
      <c r="K100" s="15" t="n"/>
      <c r="L100" s="14" t="n"/>
      <c r="M100" s="14" t="n"/>
      <c r="N100" s="16">
        <f>IF(A100="","",IF(NOT(ISNUMBER(B100)),"",IF(Q100="Complete",IF(NOT(ISNUMBER(L100)),"",MAX(0,L100-B100)),IF(Q100="Excluded","",MAX(0,TODAY()-B100)))))</f>
        <v/>
      </c>
      <c r="O100" s="16">
        <f>IF(A100="","",IF(NOT(ISNUMBER(H100)),"",IFERROR(H100-TODAY(),"")))</f>
        <v/>
      </c>
      <c r="P100" s="17">
        <f>IF(A100="","",IFERROR(IF(OR(B100="",C100="",D100="",E100="",F100="",G100="",H100="",I100="",J100="",NOT(ISNUMBER(B100)),NOT(ISNUMBER(H100))),"Check record",IF(Q100="Check","Check record",IF(OR(AND(L100&lt;&gt;"",NOT(ISNUMBER(L100))),AND(M100&lt;&gt;"",NOT(ISNUMBER(M100))),AND(ISNUMBER(L100),L100&lt;B100),AND(ISNUMBER(M100),M100&lt;B100)),"Check dates",IF(AND(Q100="Complete",OR(K100="",NOT(ISNUMBER(L100)))),"Check delivery",IF(Q100="Excluded","No action",IF(O100&lt;0,"Expired - review",IF(O100&lt;='Assumptions'!$B$3,"Expires soon",IF(AND(Q100="Open",ISNUMBER(M100),M100&lt;=TODAY()),"Follow up",IF(AND(Q100="Open",N100&gt;'Assumptions'!$B$4),"Overdue request","On track"))))))))),"Check assumptions"))</f>
        <v/>
      </c>
      <c r="Q100" s="17">
        <f>IF(A100="","",IF(J100="","",IFERROR(VLOOKUP(J100,'Assumptions'!$D$3:$E$9,2,FALSE),"Check")))</f>
        <v/>
      </c>
      <c r="R100" s="15" t="n"/>
    </row>
    <row r="101" ht="32" customHeight="1">
      <c r="A101" s="13" t="n"/>
      <c r="B101" s="14" t="n"/>
      <c r="C101" s="15" t="n"/>
      <c r="D101" s="13" t="n"/>
      <c r="E101" s="15" t="n"/>
      <c r="F101" s="15" t="n"/>
      <c r="G101" s="15" t="n"/>
      <c r="H101" s="14" t="n"/>
      <c r="I101" s="15" t="n"/>
      <c r="J101" s="15" t="n"/>
      <c r="K101" s="15" t="n"/>
      <c r="L101" s="14" t="n"/>
      <c r="M101" s="14" t="n"/>
      <c r="N101" s="18">
        <f>IF(A101="","",IF(NOT(ISNUMBER(B101)),"",IF(Q101="Complete",IF(NOT(ISNUMBER(L101)),"",MAX(0,L101-B101)),IF(Q101="Excluded","",MAX(0,TODAY()-B101)))))</f>
        <v/>
      </c>
      <c r="O101" s="18">
        <f>IF(A101="","",IF(NOT(ISNUMBER(H101)),"",IFERROR(H101-TODAY(),"")))</f>
        <v/>
      </c>
      <c r="P101" s="19">
        <f>IF(A101="","",IFERROR(IF(OR(B101="",C101="",D101="",E101="",F101="",G101="",H101="",I101="",J101="",NOT(ISNUMBER(B101)),NOT(ISNUMBER(H101))),"Check record",IF(Q101="Check","Check record",IF(OR(AND(L101&lt;&gt;"",NOT(ISNUMBER(L101))),AND(M101&lt;&gt;"",NOT(ISNUMBER(M101))),AND(ISNUMBER(L101),L101&lt;B101),AND(ISNUMBER(M101),M101&lt;B101)),"Check dates",IF(AND(Q101="Complete",OR(K101="",NOT(ISNUMBER(L101)))),"Check delivery",IF(Q101="Excluded","No action",IF(O101&lt;0,"Expired - review",IF(O101&lt;='Assumptions'!$B$3,"Expires soon",IF(AND(Q101="Open",ISNUMBER(M101),M101&lt;=TODAY()),"Follow up",IF(AND(Q101="Open",N101&gt;'Assumptions'!$B$4),"Overdue request","On track"))))))))),"Check assumptions"))</f>
        <v/>
      </c>
      <c r="Q101" s="19">
        <f>IF(A101="","",IF(J101="","",IFERROR(VLOOKUP(J101,'Assumptions'!$D$3:$E$9,2,FALSE),"Check")))</f>
        <v/>
      </c>
      <c r="R101" s="15" t="n"/>
    </row>
    <row r="102" ht="32" customHeight="1">
      <c r="A102" s="13" t="n"/>
      <c r="B102" s="14" t="n"/>
      <c r="C102" s="15" t="n"/>
      <c r="D102" s="13" t="n"/>
      <c r="E102" s="15" t="n"/>
      <c r="F102" s="15" t="n"/>
      <c r="G102" s="15" t="n"/>
      <c r="H102" s="14" t="n"/>
      <c r="I102" s="15" t="n"/>
      <c r="J102" s="15" t="n"/>
      <c r="K102" s="15" t="n"/>
      <c r="L102" s="14" t="n"/>
      <c r="M102" s="14" t="n"/>
      <c r="N102" s="16">
        <f>IF(A102="","",IF(NOT(ISNUMBER(B102)),"",IF(Q102="Complete",IF(NOT(ISNUMBER(L102)),"",MAX(0,L102-B102)),IF(Q102="Excluded","",MAX(0,TODAY()-B102)))))</f>
        <v/>
      </c>
      <c r="O102" s="16">
        <f>IF(A102="","",IF(NOT(ISNUMBER(H102)),"",IFERROR(H102-TODAY(),"")))</f>
        <v/>
      </c>
      <c r="P102" s="17">
        <f>IF(A102="","",IFERROR(IF(OR(B102="",C102="",D102="",E102="",F102="",G102="",H102="",I102="",J102="",NOT(ISNUMBER(B102)),NOT(ISNUMBER(H102))),"Check record",IF(Q102="Check","Check record",IF(OR(AND(L102&lt;&gt;"",NOT(ISNUMBER(L102))),AND(M102&lt;&gt;"",NOT(ISNUMBER(M102))),AND(ISNUMBER(L102),L102&lt;B102),AND(ISNUMBER(M102),M102&lt;B102)),"Check dates",IF(AND(Q102="Complete",OR(K102="",NOT(ISNUMBER(L102)))),"Check delivery",IF(Q102="Excluded","No action",IF(O102&lt;0,"Expired - review",IF(O102&lt;='Assumptions'!$B$3,"Expires soon",IF(AND(Q102="Open",ISNUMBER(M102),M102&lt;=TODAY()),"Follow up",IF(AND(Q102="Open",N102&gt;'Assumptions'!$B$4),"Overdue request","On track"))))))))),"Check assumptions"))</f>
        <v/>
      </c>
      <c r="Q102" s="17">
        <f>IF(A102="","",IF(J102="","",IFERROR(VLOOKUP(J102,'Assumptions'!$D$3:$E$9,2,FALSE),"Check")))</f>
        <v/>
      </c>
      <c r="R102" s="15" t="n"/>
    </row>
    <row r="103" ht="32" customHeight="1">
      <c r="A103" s="13" t="n"/>
      <c r="B103" s="14" t="n"/>
      <c r="C103" s="15" t="n"/>
      <c r="D103" s="13" t="n"/>
      <c r="E103" s="15" t="n"/>
      <c r="F103" s="15" t="n"/>
      <c r="G103" s="15" t="n"/>
      <c r="H103" s="14" t="n"/>
      <c r="I103" s="15" t="n"/>
      <c r="J103" s="15" t="n"/>
      <c r="K103" s="15" t="n"/>
      <c r="L103" s="14" t="n"/>
      <c r="M103" s="14" t="n"/>
      <c r="N103" s="18">
        <f>IF(A103="","",IF(NOT(ISNUMBER(B103)),"",IF(Q103="Complete",IF(NOT(ISNUMBER(L103)),"",MAX(0,L103-B103)),IF(Q103="Excluded","",MAX(0,TODAY()-B103)))))</f>
        <v/>
      </c>
      <c r="O103" s="18">
        <f>IF(A103="","",IF(NOT(ISNUMBER(H103)),"",IFERROR(H103-TODAY(),"")))</f>
        <v/>
      </c>
      <c r="P103" s="19">
        <f>IF(A103="","",IFERROR(IF(OR(B103="",C103="",D103="",E103="",F103="",G103="",H103="",I103="",J103="",NOT(ISNUMBER(B103)),NOT(ISNUMBER(H103))),"Check record",IF(Q103="Check","Check record",IF(OR(AND(L103&lt;&gt;"",NOT(ISNUMBER(L103))),AND(M103&lt;&gt;"",NOT(ISNUMBER(M103))),AND(ISNUMBER(L103),L103&lt;B103),AND(ISNUMBER(M103),M103&lt;B103)),"Check dates",IF(AND(Q103="Complete",OR(K103="",NOT(ISNUMBER(L103)))),"Check delivery",IF(Q103="Excluded","No action",IF(O103&lt;0,"Expired - review",IF(O103&lt;='Assumptions'!$B$3,"Expires soon",IF(AND(Q103="Open",ISNUMBER(M103),M103&lt;=TODAY()),"Follow up",IF(AND(Q103="Open",N103&gt;'Assumptions'!$B$4),"Overdue request","On track"))))))))),"Check assumptions"))</f>
        <v/>
      </c>
      <c r="Q103" s="19">
        <f>IF(A103="","",IF(J103="","",IFERROR(VLOOKUP(J103,'Assumptions'!$D$3:$E$9,2,FALSE),"Check")))</f>
        <v/>
      </c>
      <c r="R103" s="15" t="n"/>
    </row>
    <row r="104" ht="32" customHeight="1">
      <c r="A104" s="13" t="n"/>
      <c r="B104" s="14" t="n"/>
      <c r="C104" s="15" t="n"/>
      <c r="D104" s="13" t="n"/>
      <c r="E104" s="15" t="n"/>
      <c r="F104" s="15" t="n"/>
      <c r="G104" s="15" t="n"/>
      <c r="H104" s="14" t="n"/>
      <c r="I104" s="15" t="n"/>
      <c r="J104" s="15" t="n"/>
      <c r="K104" s="15" t="n"/>
      <c r="L104" s="14" t="n"/>
      <c r="M104" s="14" t="n"/>
      <c r="N104" s="16">
        <f>IF(A104="","",IF(NOT(ISNUMBER(B104)),"",IF(Q104="Complete",IF(NOT(ISNUMBER(L104)),"",MAX(0,L104-B104)),IF(Q104="Excluded","",MAX(0,TODAY()-B104)))))</f>
        <v/>
      </c>
      <c r="O104" s="16">
        <f>IF(A104="","",IF(NOT(ISNUMBER(H104)),"",IFERROR(H104-TODAY(),"")))</f>
        <v/>
      </c>
      <c r="P104" s="17">
        <f>IF(A104="","",IFERROR(IF(OR(B104="",C104="",D104="",E104="",F104="",G104="",H104="",I104="",J104="",NOT(ISNUMBER(B104)),NOT(ISNUMBER(H104))),"Check record",IF(Q104="Check","Check record",IF(OR(AND(L104&lt;&gt;"",NOT(ISNUMBER(L104))),AND(M104&lt;&gt;"",NOT(ISNUMBER(M104))),AND(ISNUMBER(L104),L104&lt;B104),AND(ISNUMBER(M104),M104&lt;B104)),"Check dates",IF(AND(Q104="Complete",OR(K104="",NOT(ISNUMBER(L104)))),"Check delivery",IF(Q104="Excluded","No action",IF(O104&lt;0,"Expired - review",IF(O104&lt;='Assumptions'!$B$3,"Expires soon",IF(AND(Q104="Open",ISNUMBER(M104),M104&lt;=TODAY()),"Follow up",IF(AND(Q104="Open",N104&gt;'Assumptions'!$B$4),"Overdue request","On track"))))))))),"Check assumptions"))</f>
        <v/>
      </c>
      <c r="Q104" s="17">
        <f>IF(A104="","",IF(J104="","",IFERROR(VLOOKUP(J104,'Assumptions'!$D$3:$E$9,2,FALSE),"Check")))</f>
        <v/>
      </c>
      <c r="R104" s="15" t="n"/>
    </row>
    <row r="105" ht="32" customHeight="1">
      <c r="A105" s="13" t="n"/>
      <c r="B105" s="14" t="n"/>
      <c r="C105" s="15" t="n"/>
      <c r="D105" s="13" t="n"/>
      <c r="E105" s="15" t="n"/>
      <c r="F105" s="15" t="n"/>
      <c r="G105" s="15" t="n"/>
      <c r="H105" s="14" t="n"/>
      <c r="I105" s="15" t="n"/>
      <c r="J105" s="15" t="n"/>
      <c r="K105" s="15" t="n"/>
      <c r="L105" s="14" t="n"/>
      <c r="M105" s="14" t="n"/>
      <c r="N105" s="18">
        <f>IF(A105="","",IF(NOT(ISNUMBER(B105)),"",IF(Q105="Complete",IF(NOT(ISNUMBER(L105)),"",MAX(0,L105-B105)),IF(Q105="Excluded","",MAX(0,TODAY()-B105)))))</f>
        <v/>
      </c>
      <c r="O105" s="18">
        <f>IF(A105="","",IF(NOT(ISNUMBER(H105)),"",IFERROR(H105-TODAY(),"")))</f>
        <v/>
      </c>
      <c r="P105" s="19">
        <f>IF(A105="","",IFERROR(IF(OR(B105="",C105="",D105="",E105="",F105="",G105="",H105="",I105="",J105="",NOT(ISNUMBER(B105)),NOT(ISNUMBER(H105))),"Check record",IF(Q105="Check","Check record",IF(OR(AND(L105&lt;&gt;"",NOT(ISNUMBER(L105))),AND(M105&lt;&gt;"",NOT(ISNUMBER(M105))),AND(ISNUMBER(L105),L105&lt;B105),AND(ISNUMBER(M105),M105&lt;B105)),"Check dates",IF(AND(Q105="Complete",OR(K105="",NOT(ISNUMBER(L105)))),"Check delivery",IF(Q105="Excluded","No action",IF(O105&lt;0,"Expired - review",IF(O105&lt;='Assumptions'!$B$3,"Expires soon",IF(AND(Q105="Open",ISNUMBER(M105),M105&lt;=TODAY()),"Follow up",IF(AND(Q105="Open",N105&gt;'Assumptions'!$B$4),"Overdue request","On track"))))))))),"Check assumptions"))</f>
        <v/>
      </c>
      <c r="Q105" s="19">
        <f>IF(A105="","",IF(J105="","",IFERROR(VLOOKUP(J105,'Assumptions'!$D$3:$E$9,2,FALSE),"Check")))</f>
        <v/>
      </c>
      <c r="R105" s="15" t="n"/>
    </row>
  </sheetData>
  <autoFilter ref="A5:R105"/>
  <mergeCells count="1">
    <mergeCell ref="A1:R1"/>
  </mergeCells>
  <conditionalFormatting sqref="P6:P105">
    <cfRule type="expression" priority="1" dxfId="0">
      <formula>OR($P6="Check record",$P6="Check dates",$P6="Check delivery",$P6="Check assumptions",$P6="Expired - review",$P6="Expires soon",$P6="Follow up",$P6="Overdue request")</formula>
    </cfRule>
    <cfRule type="expression" priority="2" dxfId="1">
      <formula>OR($P6="On track",$P6="No action")</formula>
    </cfRule>
  </conditionalFormatting>
  <conditionalFormatting sqref="O6:O105">
    <cfRule type="expression" priority="3" dxfId="0">
      <formula>AND(ISNUMBER($O6),$O6&lt;0)</formula>
    </cfRule>
  </conditionalFormatting>
  <dataValidations count="5">
    <dataValidation sqref="B6:B105 H6:H105 L6:L105 M6:M105" showDropDown="0" showInputMessage="1" showErrorMessage="1" allowBlank="0" errorTitle="Date outside entry range" error="Enter a valid date within the editable range on the Assumptions sheet." promptTitle="Administrative date" prompt="Enter a date in MM/DD/YYYY format." type="date" operator="between">
      <formula1>INDIRECT("'Assumptions'!$B$6")</formula1>
      <formula2>INDIRECT("'Assumptions'!$B$7")</formula2>
    </dataValidation>
    <dataValidation sqref="A6:A105" showDropDown="0" showInputMessage="0" showErrorMessage="1" allowBlank="0" errorTitle="Duplicate request ID" error="Use a unique request ID or leave the row blank." type="custom">
      <formula1>OR(A6="",COUNTIF($A$6:$A$105,A6)=1)</formula1>
    </dataValidation>
    <dataValidation sqref="I6:I105" showDropDown="0" showInputMessage="0" showErrorMessage="1" allowBlank="0" errorTitle="Owner not listed" error="Select an owner from the editable Assumptions list." type="list">
      <formula1>INDIRECT("'Assumptions'!$G$3:$G$6")</formula1>
    </dataValidation>
    <dataValidation sqref="J6:J105" showDropDown="0" showInputMessage="0" showErrorMessage="1" allowBlank="0" errorTitle="Status not listed" error="Select a workflow status from the Assumptions list." type="list">
      <formula1>INDIRECT("'Assumptions'!$D$3:$D$9")</formula1>
    </dataValidation>
    <dataValidation sqref="K6:K105" showDropDown="0" showInputMessage="0" showErrorMessage="1" allowBlank="0" errorTitle="Delivery method not listed" error="Select a delivery method from the Assumptions list." type="list">
      <formula1>INDIRECT("'Assumptions'!$H$3:$H$6")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H1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9" customWidth="1" min="2" max="2"/>
    <col width="48" customWidth="1" min="3" max="3"/>
    <col width="24" customWidth="1" min="4" max="4"/>
    <col width="18" customWidth="1" min="5" max="5"/>
    <col width="3" customWidth="1" min="6" max="6"/>
    <col width="28" customWidth="1" min="7" max="7"/>
    <col width="20" customWidth="1" min="8" max="8"/>
  </cols>
  <sheetData>
    <row r="1" ht="30" customHeight="1">
      <c r="A1" s="1" t="inlineStr">
        <is>
          <t>Certificate Tracker Assumptions</t>
        </is>
      </c>
      <c r="B1" s="23" t="n"/>
      <c r="C1" s="23" t="n"/>
      <c r="D1" s="23" t="n"/>
      <c r="E1" s="23" t="n"/>
      <c r="F1" s="23" t="n"/>
      <c r="G1" s="23" t="n"/>
      <c r="H1" s="24" t="n"/>
    </row>
    <row r="2" ht="30" customHeight="1">
      <c r="A2" s="3" t="inlineStr">
        <is>
          <t>Setting</t>
        </is>
      </c>
      <c r="B2" s="3" t="inlineStr">
        <is>
          <t>Value</t>
        </is>
      </c>
      <c r="C2" s="3" t="inlineStr">
        <is>
          <t>Operational Use</t>
        </is>
      </c>
      <c r="D2" s="3" t="inlineStr">
        <is>
          <t>Status</t>
        </is>
      </c>
      <c r="E2" s="3" t="inlineStr">
        <is>
          <t>Workflow Class</t>
        </is>
      </c>
      <c r="F2" s="3" t="inlineStr"/>
      <c r="G2" s="3" t="inlineStr">
        <is>
          <t>Owner List</t>
        </is>
      </c>
      <c r="H2" s="3" t="inlineStr">
        <is>
          <t>Delivery Method</t>
        </is>
      </c>
    </row>
    <row r="3" ht="30" customHeight="1">
      <c r="A3" s="19" t="inlineStr">
        <is>
          <t>Expiration warning days</t>
        </is>
      </c>
      <c r="B3" s="20" t="n">
        <v>30</v>
      </c>
      <c r="C3" s="19" t="inlineStr">
        <is>
          <t>Flags entered expiration dates within this many days.</t>
        </is>
      </c>
      <c r="D3" s="15" t="inlineStr">
        <is>
          <t>Requested</t>
        </is>
      </c>
      <c r="E3" s="15" t="inlineStr">
        <is>
          <t>Open</t>
        </is>
      </c>
      <c r="F3" s="19" t="n"/>
      <c r="G3" s="15" t="inlineStr">
        <is>
          <t>Fictional Staff - Avery Pine</t>
        </is>
      </c>
      <c r="H3" s="15" t="inlineStr">
        <is>
          <t>Email</t>
        </is>
      </c>
    </row>
    <row r="4" ht="30" customHeight="1">
      <c r="A4" s="17" t="inlineStr">
        <is>
          <t>Target turnaround days</t>
        </is>
      </c>
      <c r="B4" s="20" t="n">
        <v>3</v>
      </c>
      <c r="C4" s="17" t="inlineStr">
        <is>
          <t>Flags open requests older than this many calendar days.</t>
        </is>
      </c>
      <c r="D4" s="15" t="inlineStr">
        <is>
          <t>In Review</t>
        </is>
      </c>
      <c r="E4" s="15" t="inlineStr">
        <is>
          <t>Open</t>
        </is>
      </c>
      <c r="F4" s="17" t="n"/>
      <c r="G4" s="15" t="inlineStr">
        <is>
          <t>Fictional Staff - Jordan Elm</t>
        </is>
      </c>
      <c r="H4" s="15" t="inlineStr">
        <is>
          <t>Mail</t>
        </is>
      </c>
    </row>
    <row r="5" ht="30" customHeight="1">
      <c r="A5" s="19" t="n"/>
      <c r="B5" s="19" t="n"/>
      <c r="C5" s="19" t="n"/>
      <c r="D5" s="15" t="inlineStr">
        <is>
          <t>Awaiting Information</t>
        </is>
      </c>
      <c r="E5" s="15" t="inlineStr">
        <is>
          <t>Open</t>
        </is>
      </c>
      <c r="F5" s="19" t="n"/>
      <c r="G5" s="15" t="inlineStr">
        <is>
          <t>Fictional Staff - Morgan Vale</t>
        </is>
      </c>
      <c r="H5" s="15" t="inlineStr">
        <is>
          <t>Pickup</t>
        </is>
      </c>
    </row>
    <row r="6" ht="30" customHeight="1">
      <c r="A6" s="17" t="inlineStr">
        <is>
          <t>Earliest accepted date</t>
        </is>
      </c>
      <c r="B6" s="21" t="n">
        <v>43831</v>
      </c>
      <c r="C6" s="17" t="inlineStr">
        <is>
          <t>Lower date-entry boundary for the tracker.</t>
        </is>
      </c>
      <c r="D6" s="15" t="inlineStr">
        <is>
          <t>Ready to Deliver</t>
        </is>
      </c>
      <c r="E6" s="15" t="inlineStr">
        <is>
          <t>Open</t>
        </is>
      </c>
      <c r="F6" s="17" t="n"/>
      <c r="G6" s="15" t="inlineStr">
        <is>
          <t>Fictional Staff - Riley Quill</t>
        </is>
      </c>
      <c r="H6" s="15" t="inlineStr">
        <is>
          <t>Other</t>
        </is>
      </c>
    </row>
    <row r="7" ht="30" customHeight="1">
      <c r="A7" s="19" t="inlineStr">
        <is>
          <t>Latest accepted date</t>
        </is>
      </c>
      <c r="B7" s="21" t="n">
        <v>50040</v>
      </c>
      <c r="C7" s="19" t="inlineStr">
        <is>
          <t>Upper date-entry boundary for the tracker.</t>
        </is>
      </c>
      <c r="D7" s="15" t="inlineStr">
        <is>
          <t>Delivered</t>
        </is>
      </c>
      <c r="E7" s="15" t="inlineStr">
        <is>
          <t>Complete</t>
        </is>
      </c>
      <c r="F7" s="19" t="n"/>
      <c r="G7" s="19" t="n"/>
      <c r="H7" s="19" t="n"/>
    </row>
    <row r="8" ht="30" customHeight="1">
      <c r="A8" s="17" t="n"/>
      <c r="B8" s="17" t="n"/>
      <c r="C8" s="17" t="n"/>
      <c r="D8" s="15" t="inlineStr">
        <is>
          <t>Closed</t>
        </is>
      </c>
      <c r="E8" s="15" t="inlineStr">
        <is>
          <t>Complete</t>
        </is>
      </c>
      <c r="F8" s="17" t="n"/>
      <c r="G8" s="17" t="n"/>
      <c r="H8" s="17" t="n"/>
    </row>
    <row r="9" ht="30" customHeight="1">
      <c r="A9" s="19" t="n"/>
      <c r="B9" s="19" t="n"/>
      <c r="C9" s="19" t="n"/>
      <c r="D9" s="15" t="inlineStr">
        <is>
          <t>Cancelled</t>
        </is>
      </c>
      <c r="E9" s="15" t="inlineStr">
        <is>
          <t>Excluded</t>
        </is>
      </c>
      <c r="F9" s="19" t="n"/>
      <c r="G9" s="19" t="n"/>
      <c r="H9" s="19" t="n"/>
    </row>
    <row r="10"/>
    <row r="11" ht="34" customHeight="1">
      <c r="A11" s="22" t="inlineStr">
        <is>
          <t>Human review</t>
        </is>
      </c>
      <c r="C11" s="12" t="inlineStr">
        <is>
          <t>Alerts are administrative prompts based only on entered dates and statuses.</t>
        </is>
      </c>
    </row>
    <row r="12" ht="34" customHeight="1">
      <c r="A12" s="22" t="inlineStr">
        <is>
          <t>Scope</t>
        </is>
      </c>
      <c r="C12" s="12" t="inlineStr">
        <is>
          <t>This workbook does not verify coverage, delivery, compliance, or official status.</t>
        </is>
      </c>
    </row>
    <row r="13" ht="34" customHeight="1">
      <c r="A13" s="22" t="inlineStr">
        <is>
          <t>Data handling</t>
        </is>
      </c>
      <c r="C13" s="12" t="inlineStr">
        <is>
          <t>Update delivery details and status only from agency records reviewed by staff.</t>
        </is>
      </c>
    </row>
  </sheetData>
  <autoFilter ref="D2:E9"/>
  <mergeCells count="1">
    <mergeCell ref="A1:H1"/>
  </mergeCells>
  <conditionalFormatting sqref="B6:B7">
    <cfRule type="expression" priority="1" dxfId="0">
      <formula>$B$7&lt;$B$6</formula>
    </cfRule>
  </conditionalFormatting>
  <dataValidations count="2">
    <dataValidation sqref="B3:B4" showDropDown="0" showInputMessage="0" showErrorMessage="1" allowBlank="0" errorTitle="Invalid day limit" error="Enter a whole number from 0 through 365." type="whole" operator="between">
      <formula1>0</formula1>
      <formula2>365</formula2>
    </dataValidation>
    <dataValidation sqref="E3:E9" showDropDown="0" showInputMessage="0" showErrorMessage="1" allowBlank="0" errorTitle="Invalid workflow class" error="Select Open, Complete, or Excluded." type="list">
      <formula1>"Open,Complete,Excluded"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2026-09-11T03:42:50Z</dcterms:created>
  <dcterms:modified xmlns:dcterms="http://purl.org/dc/terms/" xmlns:xsi="http://www.w3.org/2001/XMLSchema-instance" xsi:type="dcterms:W3CDTF">2026-09-11T03:42:50+00:00Z</dcterms:modified>
</cp:coreProperties>
</file>