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pportunit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'Opportunities'!$A$4:$R$104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i val="1"/>
      <color rgb="0052656F"/>
      <sz val="9"/>
    </font>
    <font>
      <name val="Calibri"/>
      <b val="1"/>
      <color rgb="00243746"/>
      <sz val="12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AF1F4"/>
      </patternFill>
    </fill>
    <fill>
      <patternFill patternType="solid">
        <fgColor rgb="00E56A2A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2" fillId="7" borderId="1" pivotButton="0" quotePrefix="0" xfId="0"/>
    <xf numFmtId="0" fontId="2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Opportunities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'Summary'!$A$14:$A$20</f>
            </numRef>
          </cat>
          <val>
            <numRef>
              <f>'Summary'!$B$14:$B$20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248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H2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" customWidth="1" min="3" max="3"/>
    <col width="31" customWidth="1" min="4" max="4"/>
    <col width="18" customWidth="1" min="5" max="5"/>
    <col width="3" customWidth="1" min="6" max="6"/>
    <col width="25" customWidth="1" min="7" max="7"/>
    <col width="17" customWidth="1" min="8" max="8"/>
  </cols>
  <sheetData>
    <row r="1" ht="28" customHeight="1">
      <c r="A1" s="1" t="inlineStr">
        <is>
          <t>Insurance Cross-Sell Opportunity Summary</t>
        </is>
      </c>
      <c r="B1" s="28" t="n"/>
      <c r="C1" s="28" t="n"/>
      <c r="D1" s="28" t="n"/>
      <c r="E1" s="28" t="n"/>
      <c r="F1" s="28" t="n"/>
      <c r="G1" s="28" t="n"/>
      <c r="H1" s="29" t="n"/>
    </row>
    <row r="2">
      <c r="A2" s="2" t="inlineStr">
        <is>
          <t>Indicators are calculated from entered opportunity records; blank prepared rows are excluded.</t>
        </is>
      </c>
    </row>
    <row r="3"/>
    <row r="4">
      <c r="A4" s="3" t="inlineStr">
        <is>
          <t>Total Opportunities</t>
        </is>
      </c>
      <c r="B4" s="4">
        <f>COUNTIF(Opportunities!$A$5:$A$104,"&lt;&gt;")</f>
        <v/>
      </c>
      <c r="D4" s="3" t="inlineStr">
        <is>
          <t>Open Opportunities</t>
        </is>
      </c>
      <c r="E4" s="4">
        <f>COUNTIF(Opportunities!$A$5:$A$104,"&lt;&gt;")-COUNTIF(Opportunities!$L$5:$L$104,"Won")-COUNTIF(Opportunities!$L$5:$L$104,"Lost")</f>
        <v/>
      </c>
      <c r="G4" s="3" t="inlineStr">
        <is>
          <t>Overdue Follow-Ups</t>
        </is>
      </c>
      <c r="H4" s="4">
        <f>COUNTIF(Opportunities!$Q$5:$Q$104,"Overdue")</f>
        <v/>
      </c>
    </row>
    <row r="5"/>
    <row r="6">
      <c r="A6" s="3" t="inlineStr">
        <is>
          <t>Open Est. Premium</t>
        </is>
      </c>
      <c r="B6" s="30">
        <f>SUMIFS(Opportunities!$H$5:$H$104,Opportunities!$A$5:$A$104,"&lt;&gt;",Opportunities!$L$5:$L$104,"&lt;&gt;Won",Opportunities!$L$5:$L$104,"&lt;&gt;Lost")</f>
        <v/>
      </c>
      <c r="D6" s="3" t="inlineStr">
        <is>
          <t>Open Weighted Est. Commission</t>
        </is>
      </c>
      <c r="E6" s="30">
        <f>SUMIFS(Opportunities!$R$5:$R$104,Opportunities!$A$5:$A$104,"&lt;&gt;",Opportunities!$L$5:$L$104,"&lt;&gt;Won",Opportunities!$L$5:$L$104,"&lt;&gt;Lost")</f>
        <v/>
      </c>
      <c r="G6" s="3" t="inlineStr">
        <is>
          <t>Due in Current Window</t>
        </is>
      </c>
      <c r="H6" s="4">
        <f>COUNTIF(Opportunities!$Q$5:$Q$104,"Due Soon")</f>
        <v/>
      </c>
    </row>
    <row r="7"/>
    <row r="8">
      <c r="A8" s="3" t="inlineStr">
        <is>
          <t>Won Est. Commission</t>
        </is>
      </c>
      <c r="B8" s="30">
        <f>SUMIFS(Opportunities!$J$5:$J$104,Opportunities!$L$5:$L$104,"Won")</f>
        <v/>
      </c>
      <c r="D8" s="3" t="inlineStr">
        <is>
          <t>Closed Outcomes</t>
        </is>
      </c>
      <c r="E8" s="4">
        <f>COUNTIF(Opportunities!$L$5:$L$104,"Won")+COUNTIF(Opportunities!$L$5:$L$104,"Lost")</f>
        <v/>
      </c>
      <c r="G8" s="3" t="inlineStr">
        <is>
          <t>Close Rate</t>
        </is>
      </c>
      <c r="H8" s="31">
        <f>IFERROR(COUNTIF(Opportunities!$L$5:$L$104,"Won")/(COUNTIF(Opportunities!$L$5:$L$104,"Won")+COUNTIF(Opportunities!$L$5:$L$104,"Lost")),"")</f>
        <v/>
      </c>
    </row>
    <row r="9"/>
    <row r="10">
      <c r="A10" s="3" t="inlineStr">
        <is>
          <t>Missing Follow-Up Dates</t>
        </is>
      </c>
      <c r="B10" s="4">
        <f>COUNTIF(Opportunities!$Q$5:$Q$104,"Needs Date")</f>
        <v/>
      </c>
      <c r="D10" s="3" t="inlineStr">
        <is>
          <t>Missing Premium Estimates</t>
        </is>
      </c>
      <c r="E10" s="4">
        <f>COUNTIFS(Opportunities!$A$5:$A$104,"&lt;&gt;",Opportunities!$H$5:$H$104,"")</f>
        <v/>
      </c>
      <c r="G10" s="3" t="inlineStr">
        <is>
          <t>As-of Date</t>
        </is>
      </c>
      <c r="H10" s="32">
        <f>Assumptions!$B$2</f>
        <v/>
      </c>
    </row>
    <row r="11"/>
    <row r="12">
      <c r="A12" s="8" t="inlineStr">
        <is>
          <t>Stage Counts</t>
        </is>
      </c>
      <c r="B12" s="8" t="n"/>
      <c r="D12" s="8" t="inlineStr">
        <is>
          <t>Opportunity Mix</t>
        </is>
      </c>
      <c r="E12" s="8" t="n"/>
      <c r="F12" s="8" t="n"/>
      <c r="G12" s="8" t="n"/>
      <c r="H12" s="8" t="n"/>
    </row>
    <row r="13">
      <c r="A13" s="9" t="inlineStr">
        <is>
          <t>Stage</t>
        </is>
      </c>
      <c r="B13" s="9" t="inlineStr">
        <is>
          <t>Count</t>
        </is>
      </c>
    </row>
    <row r="14">
      <c r="A14" s="10" t="inlineStr">
        <is>
          <t>New Lead</t>
        </is>
      </c>
      <c r="B14" s="11">
        <f>COUNTIF(Opportunities!$L$5:$L$104,$A14)</f>
        <v/>
      </c>
    </row>
    <row r="15">
      <c r="A15" s="12" t="inlineStr">
        <is>
          <t>Contacted</t>
        </is>
      </c>
      <c r="B15" s="13">
        <f>COUNTIF(Opportunities!$L$5:$L$104,$A15)</f>
        <v/>
      </c>
    </row>
    <row r="16">
      <c r="A16" s="10" t="inlineStr">
        <is>
          <t>Needs Review</t>
        </is>
      </c>
      <c r="B16" s="11">
        <f>COUNTIF(Opportunities!$L$5:$L$104,$A16)</f>
        <v/>
      </c>
    </row>
    <row r="17">
      <c r="A17" s="12" t="inlineStr">
        <is>
          <t>Quoted</t>
        </is>
      </c>
      <c r="B17" s="13">
        <f>COUNTIF(Opportunities!$L$5:$L$104,$A17)</f>
        <v/>
      </c>
    </row>
    <row r="18">
      <c r="A18" s="10" t="inlineStr">
        <is>
          <t>Won</t>
        </is>
      </c>
      <c r="B18" s="11">
        <f>COUNTIF(Opportunities!$L$5:$L$104,$A18)</f>
        <v/>
      </c>
    </row>
    <row r="19">
      <c r="A19" s="12" t="inlineStr">
        <is>
          <t>Lost</t>
        </is>
      </c>
      <c r="B19" s="13">
        <f>COUNTIF(Opportunities!$L$5:$L$104,$A19)</f>
        <v/>
      </c>
    </row>
    <row r="20">
      <c r="A20" s="10" t="inlineStr">
        <is>
          <t>On Hold</t>
        </is>
      </c>
      <c r="B20" s="11">
        <f>COUNTIF(Opportunities!$L$5:$L$104,$A20)</f>
        <v/>
      </c>
    </row>
  </sheetData>
  <mergeCells count="1">
    <mergeCell ref="A1:H1"/>
  </mergeCells>
  <conditionalFormatting sqref="H4">
    <cfRule type="expression" priority="1" dxfId="0">
      <formula>H4&gt;0</formula>
    </cfRule>
  </conditionalFormatting>
  <conditionalFormatting sqref="B10">
    <cfRule type="expression" priority="2" dxfId="1">
      <formula>B10&gt;0</formula>
    </cfRule>
  </conditionalFormatting>
  <conditionalFormatting sqref="E10">
    <cfRule type="expression" priority="3" dxfId="1">
      <formula>E10&gt;0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F7B78"/>
    <outlinePr summaryBelow="1" summaryRight="1"/>
    <pageSetUpPr/>
  </sheetPr>
  <dimension ref="A1:V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8" customWidth="1" min="3" max="3"/>
    <col width="22" customWidth="1" min="4" max="4"/>
    <col width="24" customWidth="1" min="5" max="5"/>
    <col width="15" customWidth="1" min="6" max="6"/>
    <col width="15" customWidth="1" min="7" max="7"/>
    <col width="19" customWidth="1" min="8" max="8"/>
    <col width="19" customWidth="1" min="9" max="9"/>
    <col width="18" customWidth="1" min="10" max="10"/>
    <col width="23" customWidth="1" min="11" max="11"/>
    <col width="16" customWidth="1" min="12" max="12"/>
    <col width="16" customWidth="1" min="13" max="13"/>
    <col width="16" customWidth="1" min="14" max="14"/>
    <col width="44" customWidth="1" min="15" max="15"/>
    <col width="12" customWidth="1" min="16" max="16"/>
    <col width="18" customWidth="1" min="17" max="17"/>
    <col width="23" customWidth="1" min="18" max="18"/>
    <col hidden="1" width="13" customWidth="1" min="20" max="20"/>
    <col hidden="1" width="13" customWidth="1" min="21" max="21"/>
    <col hidden="1" width="13" customWidth="1" min="22" max="22"/>
  </cols>
  <sheetData>
    <row r="1" ht="28" customHeight="1">
      <c r="A1" s="1" t="inlineStr">
        <is>
          <t>Insurance Cross-Sell Opportunity Tracker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9" t="n"/>
    </row>
    <row r="2">
      <c r="A2" s="2" t="inlineStr">
        <is>
          <t>Pale gold cells are editable inputs. Calculated cells update when the workbook recalculates.</t>
        </is>
      </c>
    </row>
    <row r="3">
      <c r="A3" s="2" t="inlineStr">
        <is>
          <t>Status and data-quality alerts are prompts for human review, not coverage advice or official records.</t>
        </is>
      </c>
      <c r="T3">
        <f>Assumptions!$G$3</f>
        <v/>
      </c>
      <c r="U3">
        <f>Assumptions!$D$3</f>
        <v/>
      </c>
      <c r="V3">
        <f>Assumptions!$I$3</f>
        <v/>
      </c>
    </row>
    <row r="4" ht="34" customHeight="1">
      <c r="A4" s="9" t="inlineStr">
        <is>
          <t>Account ID</t>
        </is>
      </c>
      <c r="B4" s="9" t="inlineStr">
        <is>
          <t>Fictional Account</t>
        </is>
      </c>
      <c r="C4" s="9" t="inlineStr">
        <is>
          <t>Current Policy Ref.</t>
        </is>
      </c>
      <c r="D4" s="9" t="inlineStr">
        <is>
          <t>Current Product</t>
        </is>
      </c>
      <c r="E4" s="9" t="inlineStr">
        <is>
          <t>Opportunity Product</t>
        </is>
      </c>
      <c r="F4" s="9" t="inlineStr">
        <is>
          <t>Identified Date</t>
        </is>
      </c>
      <c r="G4" s="9" t="inlineStr">
        <is>
          <t>Target Date</t>
        </is>
      </c>
      <c r="H4" s="9" t="inlineStr">
        <is>
          <t>Est. Annual Premium</t>
        </is>
      </c>
      <c r="I4" s="9" t="inlineStr">
        <is>
          <t>Est. Commission Rate</t>
        </is>
      </c>
      <c r="J4" s="9" t="inlineStr">
        <is>
          <t>Est. Commission</t>
        </is>
      </c>
      <c r="K4" s="9" t="inlineStr">
        <is>
          <t>Owner</t>
        </is>
      </c>
      <c r="L4" s="9" t="inlineStr">
        <is>
          <t>Stage</t>
        </is>
      </c>
      <c r="M4" s="9" t="inlineStr">
        <is>
          <t>Next Follow-Up</t>
        </is>
      </c>
      <c r="N4" s="9" t="inlineStr">
        <is>
          <t>Last Contact</t>
        </is>
      </c>
      <c r="O4" s="9" t="inlineStr">
        <is>
          <t>Opportunity Note</t>
        </is>
      </c>
      <c r="P4" s="9" t="inlineStr">
        <is>
          <t>Age (Days)</t>
        </is>
      </c>
      <c r="Q4" s="9" t="inlineStr">
        <is>
          <t>Follow-Up Status</t>
        </is>
      </c>
      <c r="R4" s="9" t="inlineStr">
        <is>
          <t>Weighted Est. Commission</t>
        </is>
      </c>
      <c r="T4">
        <f>Assumptions!$G$4</f>
        <v/>
      </c>
      <c r="U4">
        <f>Assumptions!$D$4</f>
        <v/>
      </c>
      <c r="V4">
        <f>Assumptions!$I$4</f>
        <v/>
      </c>
    </row>
    <row r="5" ht="34" customHeight="1">
      <c r="A5" s="14" t="inlineStr">
        <is>
          <t>FIC-1001</t>
        </is>
      </c>
      <c r="B5" s="14" t="inlineStr">
        <is>
          <t>Fictional Northstar Household</t>
        </is>
      </c>
      <c r="C5" s="14" t="inlineStr">
        <is>
          <t>FIC-POL-1001</t>
        </is>
      </c>
      <c r="D5" s="14" t="inlineStr">
        <is>
          <t>Personal Auto</t>
        </is>
      </c>
      <c r="E5" s="14" t="inlineStr">
        <is>
          <t>Personal Umbrella</t>
        </is>
      </c>
      <c r="F5" s="33" t="n">
        <v>46265</v>
      </c>
      <c r="G5" s="33" t="n">
        <v>46295</v>
      </c>
      <c r="H5" s="34" t="n">
        <v>1200</v>
      </c>
      <c r="I5" s="35" t="n">
        <v>0.12</v>
      </c>
      <c r="J5" s="36">
        <f>IF(OR($A5="",$H5="",$I5=""),"",IFERROR($H5*$I5,""))</f>
        <v/>
      </c>
      <c r="K5" s="14" t="inlineStr">
        <is>
          <t>Fictional Producer A</t>
        </is>
      </c>
      <c r="L5" s="19" t="inlineStr">
        <is>
          <t>New Lead</t>
        </is>
      </c>
      <c r="M5" s="33" t="n">
        <v>46274</v>
      </c>
      <c r="N5" s="33" t="n">
        <v>46267</v>
      </c>
      <c r="O5" s="20" t="inlineStr">
        <is>
          <t>Interest was recorded during a fictional account review.</t>
        </is>
      </c>
      <c r="P5" s="21">
        <f>IF(OR($A5="",$F5=""),"",MAX(0,Assumptions!$B$2-$F5))</f>
        <v/>
      </c>
      <c r="Q5" s="22">
        <f>IF($A5="","",IF(OR($L5="Won",$L5="Lost"),"Closed",IF($M5="","Needs Date",IF($M5&lt;Assumptions!$B$2,"Overdue",IF($M5&lt;=Assumptions!$B$2+Assumptions!$B$3,"Due Soon",IF($N5="","No Contact",IF(Assumptions!$B$2-$N5&gt;Assumptions!$B$4,"Review Contact","Scheduled")))))))</f>
        <v/>
      </c>
      <c r="R5" s="36">
        <f>IF(OR($A5="",$J5="",$L5=""),"",IFERROR($J5*VLOOKUP($L5,Assumptions!$D$3:$E$9,2,FALSE),""))</f>
        <v/>
      </c>
      <c r="T5">
        <f>Assumptions!$G$5</f>
        <v/>
      </c>
      <c r="U5">
        <f>Assumptions!$D$5</f>
        <v/>
      </c>
      <c r="V5">
        <f>Assumptions!$I$5</f>
        <v/>
      </c>
    </row>
    <row r="6" ht="34" customHeight="1">
      <c r="A6" s="14" t="inlineStr">
        <is>
          <t>FIC-1002</t>
        </is>
      </c>
      <c r="B6" s="14" t="inlineStr">
        <is>
          <t>Fictional Marble Finch Household</t>
        </is>
      </c>
      <c r="C6" s="14" t="inlineStr">
        <is>
          <t>FIC-POL-1002</t>
        </is>
      </c>
      <c r="D6" s="14" t="inlineStr">
        <is>
          <t>Homeowners</t>
        </is>
      </c>
      <c r="E6" s="14" t="inlineStr">
        <is>
          <t>Flood</t>
        </is>
      </c>
      <c r="F6" s="33" t="n">
        <v>46255</v>
      </c>
      <c r="G6" s="33" t="n">
        <v>46289</v>
      </c>
      <c r="H6" s="34" t="n">
        <v>850</v>
      </c>
      <c r="I6" s="35" t="n">
        <v>0.1</v>
      </c>
      <c r="J6" s="37">
        <f>IF(OR($A6="",$H6="",$I6=""),"",IFERROR($H6*$I6,""))</f>
        <v/>
      </c>
      <c r="K6" s="14" t="inlineStr">
        <is>
          <t>Fictional Producer B</t>
        </is>
      </c>
      <c r="L6" s="19" t="inlineStr">
        <is>
          <t>Contacted</t>
        </is>
      </c>
      <c r="M6" s="33" t="n">
        <v>46275</v>
      </c>
      <c r="N6" s="33" t="n">
        <v>46274</v>
      </c>
      <c r="O6" s="20" t="inlineStr">
        <is>
          <t>A follow-up discussion was requested; no recommendation is recorded.</t>
        </is>
      </c>
      <c r="P6" s="11">
        <f>IF(OR($A6="",$F6=""),"",MAX(0,Assumptions!$B$2-$F6))</f>
        <v/>
      </c>
      <c r="Q6" s="24">
        <f>IF($A6="","",IF(OR($L6="Won",$L6="Lost"),"Closed",IF($M6="","Needs Date",IF($M6&lt;Assumptions!$B$2,"Overdue",IF($M6&lt;=Assumptions!$B$2+Assumptions!$B$3,"Due Soon",IF($N6="","No Contact",IF(Assumptions!$B$2-$N6&gt;Assumptions!$B$4,"Review Contact","Scheduled")))))))</f>
        <v/>
      </c>
      <c r="R6" s="37">
        <f>IF(OR($A6="",$J6="",$L6=""),"",IFERROR($J6*VLOOKUP($L6,Assumptions!$D$3:$E$9,2,FALSE),""))</f>
        <v/>
      </c>
      <c r="T6">
        <f>Assumptions!$G$6</f>
        <v/>
      </c>
      <c r="U6">
        <f>Assumptions!$D$6</f>
        <v/>
      </c>
    </row>
    <row r="7" ht="34" customHeight="1">
      <c r="A7" s="14" t="inlineStr">
        <is>
          <t>FIC-1003</t>
        </is>
      </c>
      <c r="B7" s="14" t="inlineStr">
        <is>
          <t>Fictional Juniper Lantern Household</t>
        </is>
      </c>
      <c r="C7" s="14" t="inlineStr">
        <is>
          <t>FIC-POL-1003</t>
        </is>
      </c>
      <c r="D7" s="14" t="inlineStr">
        <is>
          <t>Renters</t>
        </is>
      </c>
      <c r="E7" s="14" t="inlineStr">
        <is>
          <t>Personal Auto</t>
        </is>
      </c>
      <c r="F7" s="33" t="n">
        <v>46240</v>
      </c>
      <c r="G7" s="33" t="n">
        <v>46305</v>
      </c>
      <c r="H7" s="34" t="n">
        <v>2200</v>
      </c>
      <c r="I7" s="35" t="n">
        <v>0.14</v>
      </c>
      <c r="J7" s="36">
        <f>IF(OR($A7="",$H7="",$I7=""),"",IFERROR($H7*$I7,""))</f>
        <v/>
      </c>
      <c r="K7" s="14" t="inlineStr">
        <is>
          <t>Fictional Producer C</t>
        </is>
      </c>
      <c r="L7" s="19" t="inlineStr">
        <is>
          <t>Needs Review</t>
        </is>
      </c>
      <c r="M7" s="33" t="n">
        <v>46282</v>
      </c>
      <c r="N7" s="33" t="n">
        <v>46265</v>
      </c>
      <c r="O7" s="20" t="inlineStr">
        <is>
          <t>Administrative review is pending for the fictional account.</t>
        </is>
      </c>
      <c r="P7" s="21">
        <f>IF(OR($A7="",$F7=""),"",MAX(0,Assumptions!$B$2-$F7))</f>
        <v/>
      </c>
      <c r="Q7" s="22">
        <f>IF($A7="","",IF(OR($L7="Won",$L7="Lost"),"Closed",IF($M7="","Needs Date",IF($M7&lt;Assumptions!$B$2,"Overdue",IF($M7&lt;=Assumptions!$B$2+Assumptions!$B$3,"Due Soon",IF($N7="","No Contact",IF(Assumptions!$B$2-$N7&gt;Assumptions!$B$4,"Review Contact","Scheduled")))))))</f>
        <v/>
      </c>
      <c r="R7" s="36">
        <f>IF(OR($A7="",$J7="",$L7=""),"",IFERROR($J7*VLOOKUP($L7,Assumptions!$D$3:$E$9,2,FALSE),""))</f>
        <v/>
      </c>
      <c r="T7">
        <f>Assumptions!$G$7</f>
        <v/>
      </c>
      <c r="U7">
        <f>Assumptions!$D$7</f>
        <v/>
      </c>
    </row>
    <row r="8" ht="34" customHeight="1">
      <c r="A8" s="14" t="inlineStr">
        <is>
          <t>FIC-1004</t>
        </is>
      </c>
      <c r="B8" s="14" t="inlineStr">
        <is>
          <t>Fictional Blue Acorn Bakery LLC</t>
        </is>
      </c>
      <c r="C8" s="14" t="inlineStr">
        <is>
          <t>FIC-POL-1004</t>
        </is>
      </c>
      <c r="D8" s="14" t="inlineStr">
        <is>
          <t>Business Owners</t>
        </is>
      </c>
      <c r="E8" s="14" t="inlineStr">
        <is>
          <t>Cyber Liability</t>
        </is>
      </c>
      <c r="F8" s="33" t="n">
        <v>46225</v>
      </c>
      <c r="G8" s="33" t="n">
        <v>46280</v>
      </c>
      <c r="H8" s="34" t="n">
        <v>1600</v>
      </c>
      <c r="I8" s="35" t="n">
        <v>0.12</v>
      </c>
      <c r="J8" s="37">
        <f>IF(OR($A8="",$H8="",$I8=""),"",IFERROR($H8*$I8,""))</f>
        <v/>
      </c>
      <c r="K8" s="14" t="inlineStr">
        <is>
          <t>Fictional Producer A</t>
        </is>
      </c>
      <c r="L8" s="19" t="inlineStr">
        <is>
          <t>Quoted</t>
        </is>
      </c>
      <c r="M8" s="33" t="n">
        <v>46283</v>
      </c>
      <c r="N8" s="33" t="n">
        <v>46273</v>
      </c>
      <c r="O8" s="20" t="inlineStr">
        <is>
          <t>A fictional estimate was logged for administrative follow-up.</t>
        </is>
      </c>
      <c r="P8" s="11">
        <f>IF(OR($A8="",$F8=""),"",MAX(0,Assumptions!$B$2-$F8))</f>
        <v/>
      </c>
      <c r="Q8" s="24">
        <f>IF($A8="","",IF(OR($L8="Won",$L8="Lost"),"Closed",IF($M8="","Needs Date",IF($M8&lt;Assumptions!$B$2,"Overdue",IF($M8&lt;=Assumptions!$B$2+Assumptions!$B$3,"Due Soon",IF($N8="","No Contact",IF(Assumptions!$B$2-$N8&gt;Assumptions!$B$4,"Review Contact","Scheduled")))))))</f>
        <v/>
      </c>
      <c r="R8" s="37">
        <f>IF(OR($A8="",$J8="",$L8=""),"",IFERROR($J8*VLOOKUP($L8,Assumptions!$D$3:$E$9,2,FALSE),""))</f>
        <v/>
      </c>
      <c r="T8">
        <f>Assumptions!$G$8</f>
        <v/>
      </c>
      <c r="U8">
        <f>Assumptions!$D$8</f>
        <v/>
      </c>
    </row>
    <row r="9" ht="34" customHeight="1">
      <c r="A9" s="14" t="inlineStr">
        <is>
          <t>FIC-1005</t>
        </is>
      </c>
      <c r="B9" s="14" t="inlineStr">
        <is>
          <t>Fictional Silver Puddle Household</t>
        </is>
      </c>
      <c r="C9" s="14" t="inlineStr">
        <is>
          <t>FIC-POL-1005</t>
        </is>
      </c>
      <c r="D9" s="14" t="inlineStr">
        <is>
          <t>Personal Auto</t>
        </is>
      </c>
      <c r="E9" s="14" t="inlineStr">
        <is>
          <t>Homeowners</t>
        </is>
      </c>
      <c r="F9" s="33" t="n">
        <v>46205</v>
      </c>
      <c r="G9" s="33" t="n">
        <v>46265</v>
      </c>
      <c r="H9" s="34" t="n">
        <v>950</v>
      </c>
      <c r="I9" s="35" t="n">
        <v>0.1</v>
      </c>
      <c r="J9" s="36">
        <f>IF(OR($A9="",$H9="",$I9=""),"",IFERROR($H9*$I9,""))</f>
        <v/>
      </c>
      <c r="K9" s="14" t="inlineStr">
        <is>
          <t>Fictional Producer B</t>
        </is>
      </c>
      <c r="L9" s="19" t="inlineStr">
        <is>
          <t>Won</t>
        </is>
      </c>
      <c r="M9" s="33" t="n"/>
      <c r="N9" s="33" t="n">
        <v>46270</v>
      </c>
      <c r="O9" s="20" t="inlineStr">
        <is>
          <t>The fictional opportunity was marked won for tracker testing.</t>
        </is>
      </c>
      <c r="P9" s="21">
        <f>IF(OR($A9="",$F9=""),"",MAX(0,Assumptions!$B$2-$F9))</f>
        <v/>
      </c>
      <c r="Q9" s="22">
        <f>IF($A9="","",IF(OR($L9="Won",$L9="Lost"),"Closed",IF($M9="","Needs Date",IF($M9&lt;Assumptions!$B$2,"Overdue",IF($M9&lt;=Assumptions!$B$2+Assumptions!$B$3,"Due Soon",IF($N9="","No Contact",IF(Assumptions!$B$2-$N9&gt;Assumptions!$B$4,"Review Contact","Scheduled")))))))</f>
        <v/>
      </c>
      <c r="R9" s="36">
        <f>IF(OR($A9="",$J9="",$L9=""),"",IFERROR($J9*VLOOKUP($L9,Assumptions!$D$3:$E$9,2,FALSE),""))</f>
        <v/>
      </c>
      <c r="T9">
        <f>Assumptions!$G$9</f>
        <v/>
      </c>
      <c r="U9">
        <f>Assumptions!$D$9</f>
        <v/>
      </c>
    </row>
    <row r="10" ht="34" customHeight="1">
      <c r="A10" s="14" t="inlineStr">
        <is>
          <t>FIC-1006</t>
        </is>
      </c>
      <c r="B10" s="14" t="inlineStr">
        <is>
          <t>Fictional Orbit Chalk Services LLC</t>
        </is>
      </c>
      <c r="C10" s="14" t="inlineStr">
        <is>
          <t>FIC-POL-1006</t>
        </is>
      </c>
      <c r="D10" s="14" t="inlineStr">
        <is>
          <t>Commercial Auto</t>
        </is>
      </c>
      <c r="E10" s="14" t="inlineStr">
        <is>
          <t>Inland Marine</t>
        </is>
      </c>
      <c r="F10" s="33" t="n">
        <v>46195</v>
      </c>
      <c r="G10" s="33" t="n">
        <v>46260</v>
      </c>
      <c r="H10" s="34" t="n">
        <v>1800</v>
      </c>
      <c r="I10" s="35" t="n">
        <v>0.13</v>
      </c>
      <c r="J10" s="37">
        <f>IF(OR($A10="",$H10="",$I10=""),"",IFERROR($H10*$I10,""))</f>
        <v/>
      </c>
      <c r="K10" s="14" t="inlineStr">
        <is>
          <t>Fictional Producer C</t>
        </is>
      </c>
      <c r="L10" s="19" t="inlineStr">
        <is>
          <t>Lost</t>
        </is>
      </c>
      <c r="M10" s="33" t="n"/>
      <c r="N10" s="33" t="n">
        <v>46257</v>
      </c>
      <c r="O10" s="20" t="inlineStr">
        <is>
          <t>The fictional opportunity was closed without a sale.</t>
        </is>
      </c>
      <c r="P10" s="11">
        <f>IF(OR($A10="",$F10=""),"",MAX(0,Assumptions!$B$2-$F10))</f>
        <v/>
      </c>
      <c r="Q10" s="24">
        <f>IF($A10="","",IF(OR($L10="Won",$L10="Lost"),"Closed",IF($M10="","Needs Date",IF($M10&lt;Assumptions!$B$2,"Overdue",IF($M10&lt;=Assumptions!$B$2+Assumptions!$B$3,"Due Soon",IF($N10="","No Contact",IF(Assumptions!$B$2-$N10&gt;Assumptions!$B$4,"Review Contact","Scheduled")))))))</f>
        <v/>
      </c>
      <c r="R10" s="37">
        <f>IF(OR($A10="",$J10="",$L10=""),"",IFERROR($J10*VLOOKUP($L10,Assumptions!$D$3:$E$9,2,FALSE),""))</f>
        <v/>
      </c>
      <c r="T10">
        <f>Assumptions!$G$10</f>
        <v/>
      </c>
    </row>
    <row r="11" ht="34" customHeight="1">
      <c r="A11" s="14" t="inlineStr">
        <is>
          <t>FIC-1007</t>
        </is>
      </c>
      <c r="B11" s="14" t="inlineStr">
        <is>
          <t>Fictional Copper Kite Household</t>
        </is>
      </c>
      <c r="C11" s="14" t="inlineStr">
        <is>
          <t>FIC-POL-1007</t>
        </is>
      </c>
      <c r="D11" s="14" t="inlineStr">
        <is>
          <t>Motorcycle</t>
        </is>
      </c>
      <c r="E11" s="14" t="inlineStr">
        <is>
          <t>Personal Umbrella</t>
        </is>
      </c>
      <c r="F11" s="33" t="n">
        <v>46185</v>
      </c>
      <c r="G11" s="33" t="n">
        <v>46335</v>
      </c>
      <c r="H11" s="34" t="n">
        <v>3000</v>
      </c>
      <c r="I11" s="35" t="n">
        <v>0.15</v>
      </c>
      <c r="J11" s="36">
        <f>IF(OR($A11="",$H11="",$I11=""),"",IFERROR($H11*$I11,""))</f>
        <v/>
      </c>
      <c r="K11" s="14" t="inlineStr">
        <is>
          <t>Fictional Producer A</t>
        </is>
      </c>
      <c r="L11" s="19" t="inlineStr">
        <is>
          <t>On Hold</t>
        </is>
      </c>
      <c r="M11" s="33" t="n"/>
      <c r="N11" s="33" t="n">
        <v>46235</v>
      </c>
      <c r="O11" s="20" t="inlineStr">
        <is>
          <t>A follow-up date has not yet been entered.</t>
        </is>
      </c>
      <c r="P11" s="21">
        <f>IF(OR($A11="",$F11=""),"",MAX(0,Assumptions!$B$2-$F11))</f>
        <v/>
      </c>
      <c r="Q11" s="22">
        <f>IF($A11="","",IF(OR($L11="Won",$L11="Lost"),"Closed",IF($M11="","Needs Date",IF($M11&lt;Assumptions!$B$2,"Overdue",IF($M11&lt;=Assumptions!$B$2+Assumptions!$B$3,"Due Soon",IF($N11="","No Contact",IF(Assumptions!$B$2-$N11&gt;Assumptions!$B$4,"Review Contact","Scheduled")))))))</f>
        <v/>
      </c>
      <c r="R11" s="36">
        <f>IF(OR($A11="",$J11="",$L11=""),"",IFERROR($J11*VLOOKUP($L11,Assumptions!$D$3:$E$9,2,FALSE),""))</f>
        <v/>
      </c>
      <c r="T11">
        <f>Assumptions!$G$11</f>
        <v/>
      </c>
    </row>
    <row r="12" ht="34" customHeight="1">
      <c r="A12" s="14" t="inlineStr">
        <is>
          <t>FIC-1008</t>
        </is>
      </c>
      <c r="B12" s="14" t="inlineStr">
        <is>
          <t>Fictional Velvet Maple Household</t>
        </is>
      </c>
      <c r="C12" s="14" t="inlineStr">
        <is>
          <t>FIC-POL-1008</t>
        </is>
      </c>
      <c r="D12" s="14" t="inlineStr">
        <is>
          <t>Homeowners</t>
        </is>
      </c>
      <c r="E12" s="14" t="inlineStr">
        <is>
          <t>Life</t>
        </is>
      </c>
      <c r="F12" s="33" t="n">
        <v>46235</v>
      </c>
      <c r="G12" s="33" t="n">
        <v>46296</v>
      </c>
      <c r="H12" s="34" t="n"/>
      <c r="I12" s="35" t="n">
        <v>0.1</v>
      </c>
      <c r="J12" s="37">
        <f>IF(OR($A12="",$H12="",$I12=""),"",IFERROR($H12*$I12,""))</f>
        <v/>
      </c>
      <c r="K12" s="14" t="inlineStr">
        <is>
          <t>Fictional Producer B</t>
        </is>
      </c>
      <c r="L12" s="19" t="inlineStr">
        <is>
          <t>Contacted</t>
        </is>
      </c>
      <c r="M12" s="33" t="n">
        <v>46295</v>
      </c>
      <c r="N12" s="33" t="n">
        <v>46240</v>
      </c>
      <c r="O12" s="20" t="inlineStr">
        <is>
          <t>The premium estimate remains blank pending human review.</t>
        </is>
      </c>
      <c r="P12" s="11">
        <f>IF(OR($A12="",$F12=""),"",MAX(0,Assumptions!$B$2-$F12))</f>
        <v/>
      </c>
      <c r="Q12" s="24">
        <f>IF($A12="","",IF(OR($L12="Won",$L12="Lost"),"Closed",IF($M12="","Needs Date",IF($M12&lt;Assumptions!$B$2,"Overdue",IF($M12&lt;=Assumptions!$B$2+Assumptions!$B$3,"Due Soon",IF($N12="","No Contact",IF(Assumptions!$B$2-$N12&gt;Assumptions!$B$4,"Review Contact","Scheduled")))))))</f>
        <v/>
      </c>
      <c r="R12" s="37">
        <f>IF(OR($A12="",$J12="",$L12=""),"",IFERROR($J12*VLOOKUP($L12,Assumptions!$D$3:$E$9,2,FALSE),""))</f>
        <v/>
      </c>
      <c r="T12">
        <f>Assumptions!$G$12</f>
        <v/>
      </c>
    </row>
    <row r="13" ht="34" customHeight="1">
      <c r="A13" s="14" t="inlineStr">
        <is>
          <t>FIC-1009</t>
        </is>
      </c>
      <c r="B13" s="14" t="inlineStr">
        <is>
          <t>Fictional Paper Comet Workshop LLC</t>
        </is>
      </c>
      <c r="C13" s="14" t="inlineStr">
        <is>
          <t>FIC-POL-1009</t>
        </is>
      </c>
      <c r="D13" s="14" t="inlineStr">
        <is>
          <t>Workers Compensation</t>
        </is>
      </c>
      <c r="E13" s="14" t="inlineStr">
        <is>
          <t>Commercial Auto</t>
        </is>
      </c>
      <c r="F13" s="33" t="n">
        <v>46275</v>
      </c>
      <c r="G13" s="33" t="n">
        <v>46282</v>
      </c>
      <c r="H13" s="34" t="n">
        <v>0</v>
      </c>
      <c r="I13" s="35" t="n">
        <v>0.1</v>
      </c>
      <c r="J13" s="36">
        <f>IF(OR($A13="",$H13="",$I13=""),"",IFERROR($H13*$I13,""))</f>
        <v/>
      </c>
      <c r="K13" s="14" t="inlineStr">
        <is>
          <t>Fictional Producer C</t>
        </is>
      </c>
      <c r="L13" s="19" t="inlineStr">
        <is>
          <t>New Lead</t>
        </is>
      </c>
      <c r="M13" s="33" t="n">
        <v>46282</v>
      </c>
      <c r="N13" s="33" t="n">
        <v>46275</v>
      </c>
      <c r="O13" s="20" t="inlineStr">
        <is>
          <t>A zero estimate is retained as a boundary-value test.</t>
        </is>
      </c>
      <c r="P13" s="21">
        <f>IF(OR($A13="",$F13=""),"",MAX(0,Assumptions!$B$2-$F13))</f>
        <v/>
      </c>
      <c r="Q13" s="22">
        <f>IF($A13="","",IF(OR($L13="Won",$L13="Lost"),"Closed",IF($M13="","Needs Date",IF($M13&lt;Assumptions!$B$2,"Overdue",IF($M13&lt;=Assumptions!$B$2+Assumptions!$B$3,"Due Soon",IF($N13="","No Contact",IF(Assumptions!$B$2-$N13&gt;Assumptions!$B$4,"Review Contact","Scheduled")))))))</f>
        <v/>
      </c>
      <c r="R13" s="36">
        <f>IF(OR($A13="",$J13="",$L13=""),"",IFERROR($J13*VLOOKUP($L13,Assumptions!$D$3:$E$9,2,FALSE),""))</f>
        <v/>
      </c>
      <c r="T13">
        <f>Assumptions!$G$13</f>
        <v/>
      </c>
    </row>
    <row r="14" ht="34" customHeight="1">
      <c r="A14" s="14" t="inlineStr">
        <is>
          <t>FIC-1010</t>
        </is>
      </c>
      <c r="B14" s="14" t="inlineStr">
        <is>
          <t>Fictional Moss Harbor Studio LLC</t>
        </is>
      </c>
      <c r="C14" s="14" t="inlineStr">
        <is>
          <t>FIC-POL-1010</t>
        </is>
      </c>
      <c r="D14" s="14" t="inlineStr">
        <is>
          <t>Business Owners</t>
        </is>
      </c>
      <c r="E14" s="14" t="inlineStr">
        <is>
          <t>Workers Compensation</t>
        </is>
      </c>
      <c r="F14" s="33" t="n">
        <v>46260</v>
      </c>
      <c r="G14" s="33" t="n">
        <v>46275</v>
      </c>
      <c r="H14" s="34" t="n">
        <v>5000</v>
      </c>
      <c r="I14" s="35" t="n">
        <v>0.18</v>
      </c>
      <c r="J14" s="37">
        <f>IF(OR($A14="",$H14="",$I14=""),"",IFERROR($H14*$I14,""))</f>
        <v/>
      </c>
      <c r="K14" s="14" t="inlineStr">
        <is>
          <t>Fictional Producer A</t>
        </is>
      </c>
      <c r="L14" s="19" t="inlineStr">
        <is>
          <t>Quoted</t>
        </is>
      </c>
      <c r="M14" s="33" t="n">
        <v>46285</v>
      </c>
      <c r="N14" s="33" t="n"/>
      <c r="O14" s="20" t="inlineStr">
        <is>
          <t>The missing last-contact date should prompt a human check.</t>
        </is>
      </c>
      <c r="P14" s="11">
        <f>IF(OR($A14="",$F14=""),"",MAX(0,Assumptions!$B$2-$F14))</f>
        <v/>
      </c>
      <c r="Q14" s="24">
        <f>IF($A14="","",IF(OR($L14="Won",$L14="Lost"),"Closed",IF($M14="","Needs Date",IF($M14&lt;Assumptions!$B$2,"Overdue",IF($M14&lt;=Assumptions!$B$2+Assumptions!$B$3,"Due Soon",IF($N14="","No Contact",IF(Assumptions!$B$2-$N14&gt;Assumptions!$B$4,"Review Contact","Scheduled")))))))</f>
        <v/>
      </c>
      <c r="R14" s="37">
        <f>IF(OR($A14="",$J14="",$L14=""),"",IFERROR($J14*VLOOKUP($L14,Assumptions!$D$3:$E$9,2,FALSE),""))</f>
        <v/>
      </c>
      <c r="T14">
        <f>Assumptions!$G$14</f>
        <v/>
      </c>
    </row>
    <row r="15">
      <c r="A15" s="14" t="n"/>
      <c r="B15" s="14" t="n"/>
      <c r="C15" s="14" t="n"/>
      <c r="D15" s="14" t="n"/>
      <c r="E15" s="14" t="n"/>
      <c r="F15" s="33" t="n"/>
      <c r="G15" s="33" t="n"/>
      <c r="H15" s="34" t="n"/>
      <c r="I15" s="35" t="n"/>
      <c r="J15" s="36">
        <f>IF(OR($A15="",$H15="",$I15=""),"",IFERROR($H15*$I15,""))</f>
        <v/>
      </c>
      <c r="K15" s="14" t="n"/>
      <c r="L15" s="19" t="n"/>
      <c r="M15" s="33" t="n"/>
      <c r="N15" s="33" t="n"/>
      <c r="O15" s="20" t="n"/>
      <c r="P15" s="21">
        <f>IF(OR($A15="",$F15=""),"",MAX(0,Assumptions!$B$2-$F15))</f>
        <v/>
      </c>
      <c r="Q15" s="22">
        <f>IF($A15="","",IF(OR($L15="Won",$L15="Lost"),"Closed",IF($M15="","Needs Date",IF($M15&lt;Assumptions!$B$2,"Overdue",IF($M15&lt;=Assumptions!$B$2+Assumptions!$B$3,"Due Soon",IF($N15="","No Contact",IF(Assumptions!$B$2-$N15&gt;Assumptions!$B$4,"Review Contact","Scheduled")))))))</f>
        <v/>
      </c>
      <c r="R15" s="36">
        <f>IF(OR($A15="",$J15="",$L15=""),"",IFERROR($J15*VLOOKUP($L15,Assumptions!$D$3:$E$9,2,FALSE),""))</f>
        <v/>
      </c>
      <c r="T15">
        <f>Assumptions!$G$15</f>
        <v/>
      </c>
    </row>
    <row r="16">
      <c r="A16" s="14" t="n"/>
      <c r="B16" s="14" t="n"/>
      <c r="C16" s="14" t="n"/>
      <c r="D16" s="14" t="n"/>
      <c r="E16" s="14" t="n"/>
      <c r="F16" s="33" t="n"/>
      <c r="G16" s="33" t="n"/>
      <c r="H16" s="34" t="n"/>
      <c r="I16" s="35" t="n"/>
      <c r="J16" s="37">
        <f>IF(OR($A16="",$H16="",$I16=""),"",IFERROR($H16*$I16,""))</f>
        <v/>
      </c>
      <c r="K16" s="14" t="n"/>
      <c r="L16" s="19" t="n"/>
      <c r="M16" s="33" t="n"/>
      <c r="N16" s="33" t="n"/>
      <c r="O16" s="20" t="n"/>
      <c r="P16" s="11">
        <f>IF(OR($A16="",$F16=""),"",MAX(0,Assumptions!$B$2-$F16))</f>
        <v/>
      </c>
      <c r="Q16" s="24">
        <f>IF($A16="","",IF(OR($L16="Won",$L16="Lost"),"Closed",IF($M16="","Needs Date",IF($M16&lt;Assumptions!$B$2,"Overdue",IF($M16&lt;=Assumptions!$B$2+Assumptions!$B$3,"Due Soon",IF($N16="","No Contact",IF(Assumptions!$B$2-$N16&gt;Assumptions!$B$4,"Review Contact","Scheduled")))))))</f>
        <v/>
      </c>
      <c r="R16" s="37">
        <f>IF(OR($A16="",$J16="",$L16=""),"",IFERROR($J16*VLOOKUP($L16,Assumptions!$D$3:$E$9,2,FALSE),""))</f>
        <v/>
      </c>
    </row>
    <row r="17">
      <c r="A17" s="14" t="n"/>
      <c r="B17" s="14" t="n"/>
      <c r="C17" s="14" t="n"/>
      <c r="D17" s="14" t="n"/>
      <c r="E17" s="14" t="n"/>
      <c r="F17" s="33" t="n"/>
      <c r="G17" s="33" t="n"/>
      <c r="H17" s="34" t="n"/>
      <c r="I17" s="35" t="n"/>
      <c r="J17" s="36">
        <f>IF(OR($A17="",$H17="",$I17=""),"",IFERROR($H17*$I17,""))</f>
        <v/>
      </c>
      <c r="K17" s="14" t="n"/>
      <c r="L17" s="19" t="n"/>
      <c r="M17" s="33" t="n"/>
      <c r="N17" s="33" t="n"/>
      <c r="O17" s="20" t="n"/>
      <c r="P17" s="21">
        <f>IF(OR($A17="",$F17=""),"",MAX(0,Assumptions!$B$2-$F17))</f>
        <v/>
      </c>
      <c r="Q17" s="22">
        <f>IF($A17="","",IF(OR($L17="Won",$L17="Lost"),"Closed",IF($M17="","Needs Date",IF($M17&lt;Assumptions!$B$2,"Overdue",IF($M17&lt;=Assumptions!$B$2+Assumptions!$B$3,"Due Soon",IF($N17="","No Contact",IF(Assumptions!$B$2-$N17&gt;Assumptions!$B$4,"Review Contact","Scheduled")))))))</f>
        <v/>
      </c>
      <c r="R17" s="36">
        <f>IF(OR($A17="",$J17="",$L17=""),"",IFERROR($J17*VLOOKUP($L17,Assumptions!$D$3:$E$9,2,FALSE),""))</f>
        <v/>
      </c>
    </row>
    <row r="18">
      <c r="A18" s="14" t="n"/>
      <c r="B18" s="14" t="n"/>
      <c r="C18" s="14" t="n"/>
      <c r="D18" s="14" t="n"/>
      <c r="E18" s="14" t="n"/>
      <c r="F18" s="33" t="n"/>
      <c r="G18" s="33" t="n"/>
      <c r="H18" s="34" t="n"/>
      <c r="I18" s="35" t="n"/>
      <c r="J18" s="37">
        <f>IF(OR($A18="",$H18="",$I18=""),"",IFERROR($H18*$I18,""))</f>
        <v/>
      </c>
      <c r="K18" s="14" t="n"/>
      <c r="L18" s="19" t="n"/>
      <c r="M18" s="33" t="n"/>
      <c r="N18" s="33" t="n"/>
      <c r="O18" s="20" t="n"/>
      <c r="P18" s="11">
        <f>IF(OR($A18="",$F18=""),"",MAX(0,Assumptions!$B$2-$F18))</f>
        <v/>
      </c>
      <c r="Q18" s="24">
        <f>IF($A18="","",IF(OR($L18="Won",$L18="Lost"),"Closed",IF($M18="","Needs Date",IF($M18&lt;Assumptions!$B$2,"Overdue",IF($M18&lt;=Assumptions!$B$2+Assumptions!$B$3,"Due Soon",IF($N18="","No Contact",IF(Assumptions!$B$2-$N18&gt;Assumptions!$B$4,"Review Contact","Scheduled")))))))</f>
        <v/>
      </c>
      <c r="R18" s="37">
        <f>IF(OR($A18="",$J18="",$L18=""),"",IFERROR($J18*VLOOKUP($L18,Assumptions!$D$3:$E$9,2,FALSE),""))</f>
        <v/>
      </c>
    </row>
    <row r="19">
      <c r="A19" s="14" t="n"/>
      <c r="B19" s="14" t="n"/>
      <c r="C19" s="14" t="n"/>
      <c r="D19" s="14" t="n"/>
      <c r="E19" s="14" t="n"/>
      <c r="F19" s="33" t="n"/>
      <c r="G19" s="33" t="n"/>
      <c r="H19" s="34" t="n"/>
      <c r="I19" s="35" t="n"/>
      <c r="J19" s="36">
        <f>IF(OR($A19="",$H19="",$I19=""),"",IFERROR($H19*$I19,""))</f>
        <v/>
      </c>
      <c r="K19" s="14" t="n"/>
      <c r="L19" s="19" t="n"/>
      <c r="M19" s="33" t="n"/>
      <c r="N19" s="33" t="n"/>
      <c r="O19" s="20" t="n"/>
      <c r="P19" s="21">
        <f>IF(OR($A19="",$F19=""),"",MAX(0,Assumptions!$B$2-$F19))</f>
        <v/>
      </c>
      <c r="Q19" s="22">
        <f>IF($A19="","",IF(OR($L19="Won",$L19="Lost"),"Closed",IF($M19="","Needs Date",IF($M19&lt;Assumptions!$B$2,"Overdue",IF($M19&lt;=Assumptions!$B$2+Assumptions!$B$3,"Due Soon",IF($N19="","No Contact",IF(Assumptions!$B$2-$N19&gt;Assumptions!$B$4,"Review Contact","Scheduled")))))))</f>
        <v/>
      </c>
      <c r="R19" s="36">
        <f>IF(OR($A19="",$J19="",$L19=""),"",IFERROR($J19*VLOOKUP($L19,Assumptions!$D$3:$E$9,2,FALSE),""))</f>
        <v/>
      </c>
    </row>
    <row r="20">
      <c r="A20" s="14" t="n"/>
      <c r="B20" s="14" t="n"/>
      <c r="C20" s="14" t="n"/>
      <c r="D20" s="14" t="n"/>
      <c r="E20" s="14" t="n"/>
      <c r="F20" s="33" t="n"/>
      <c r="G20" s="33" t="n"/>
      <c r="H20" s="34" t="n"/>
      <c r="I20" s="35" t="n"/>
      <c r="J20" s="37">
        <f>IF(OR($A20="",$H20="",$I20=""),"",IFERROR($H20*$I20,""))</f>
        <v/>
      </c>
      <c r="K20" s="14" t="n"/>
      <c r="L20" s="19" t="n"/>
      <c r="M20" s="33" t="n"/>
      <c r="N20" s="33" t="n"/>
      <c r="O20" s="20" t="n"/>
      <c r="P20" s="11">
        <f>IF(OR($A20="",$F20=""),"",MAX(0,Assumptions!$B$2-$F20))</f>
        <v/>
      </c>
      <c r="Q20" s="24">
        <f>IF($A20="","",IF(OR($L20="Won",$L20="Lost"),"Closed",IF($M20="","Needs Date",IF($M20&lt;Assumptions!$B$2,"Overdue",IF($M20&lt;=Assumptions!$B$2+Assumptions!$B$3,"Due Soon",IF($N20="","No Contact",IF(Assumptions!$B$2-$N20&gt;Assumptions!$B$4,"Review Contact","Scheduled")))))))</f>
        <v/>
      </c>
      <c r="R20" s="37">
        <f>IF(OR($A20="",$J20="",$L20=""),"",IFERROR($J20*VLOOKUP($L20,Assumptions!$D$3:$E$9,2,FALSE),""))</f>
        <v/>
      </c>
    </row>
    <row r="21">
      <c r="A21" s="14" t="n"/>
      <c r="B21" s="14" t="n"/>
      <c r="C21" s="14" t="n"/>
      <c r="D21" s="14" t="n"/>
      <c r="E21" s="14" t="n"/>
      <c r="F21" s="33" t="n"/>
      <c r="G21" s="33" t="n"/>
      <c r="H21" s="34" t="n"/>
      <c r="I21" s="35" t="n"/>
      <c r="J21" s="36">
        <f>IF(OR($A21="",$H21="",$I21=""),"",IFERROR($H21*$I21,""))</f>
        <v/>
      </c>
      <c r="K21" s="14" t="n"/>
      <c r="L21" s="19" t="n"/>
      <c r="M21" s="33" t="n"/>
      <c r="N21" s="33" t="n"/>
      <c r="O21" s="20" t="n"/>
      <c r="P21" s="21">
        <f>IF(OR($A21="",$F21=""),"",MAX(0,Assumptions!$B$2-$F21))</f>
        <v/>
      </c>
      <c r="Q21" s="22">
        <f>IF($A21="","",IF(OR($L21="Won",$L21="Lost"),"Closed",IF($M21="","Needs Date",IF($M21&lt;Assumptions!$B$2,"Overdue",IF($M21&lt;=Assumptions!$B$2+Assumptions!$B$3,"Due Soon",IF($N21="","No Contact",IF(Assumptions!$B$2-$N21&gt;Assumptions!$B$4,"Review Contact","Scheduled")))))))</f>
        <v/>
      </c>
      <c r="R21" s="36">
        <f>IF(OR($A21="",$J21="",$L21=""),"",IFERROR($J21*VLOOKUP($L21,Assumptions!$D$3:$E$9,2,FALSE),""))</f>
        <v/>
      </c>
    </row>
    <row r="22">
      <c r="A22" s="14" t="n"/>
      <c r="B22" s="14" t="n"/>
      <c r="C22" s="14" t="n"/>
      <c r="D22" s="14" t="n"/>
      <c r="E22" s="14" t="n"/>
      <c r="F22" s="33" t="n"/>
      <c r="G22" s="33" t="n"/>
      <c r="H22" s="34" t="n"/>
      <c r="I22" s="35" t="n"/>
      <c r="J22" s="37">
        <f>IF(OR($A22="",$H22="",$I22=""),"",IFERROR($H22*$I22,""))</f>
        <v/>
      </c>
      <c r="K22" s="14" t="n"/>
      <c r="L22" s="19" t="n"/>
      <c r="M22" s="33" t="n"/>
      <c r="N22" s="33" t="n"/>
      <c r="O22" s="20" t="n"/>
      <c r="P22" s="11">
        <f>IF(OR($A22="",$F22=""),"",MAX(0,Assumptions!$B$2-$F22))</f>
        <v/>
      </c>
      <c r="Q22" s="24">
        <f>IF($A22="","",IF(OR($L22="Won",$L22="Lost"),"Closed",IF($M22="","Needs Date",IF($M22&lt;Assumptions!$B$2,"Overdue",IF($M22&lt;=Assumptions!$B$2+Assumptions!$B$3,"Due Soon",IF($N22="","No Contact",IF(Assumptions!$B$2-$N22&gt;Assumptions!$B$4,"Review Contact","Scheduled")))))))</f>
        <v/>
      </c>
      <c r="R22" s="37">
        <f>IF(OR($A22="",$J22="",$L22=""),"",IFERROR($J22*VLOOKUP($L22,Assumptions!$D$3:$E$9,2,FALSE),""))</f>
        <v/>
      </c>
    </row>
    <row r="23">
      <c r="A23" s="14" t="n"/>
      <c r="B23" s="14" t="n"/>
      <c r="C23" s="14" t="n"/>
      <c r="D23" s="14" t="n"/>
      <c r="E23" s="14" t="n"/>
      <c r="F23" s="33" t="n"/>
      <c r="G23" s="33" t="n"/>
      <c r="H23" s="34" t="n"/>
      <c r="I23" s="35" t="n"/>
      <c r="J23" s="36">
        <f>IF(OR($A23="",$H23="",$I23=""),"",IFERROR($H23*$I23,""))</f>
        <v/>
      </c>
      <c r="K23" s="14" t="n"/>
      <c r="L23" s="19" t="n"/>
      <c r="M23" s="33" t="n"/>
      <c r="N23" s="33" t="n"/>
      <c r="O23" s="20" t="n"/>
      <c r="P23" s="21">
        <f>IF(OR($A23="",$F23=""),"",MAX(0,Assumptions!$B$2-$F23))</f>
        <v/>
      </c>
      <c r="Q23" s="22">
        <f>IF($A23="","",IF(OR($L23="Won",$L23="Lost"),"Closed",IF($M23="","Needs Date",IF($M23&lt;Assumptions!$B$2,"Overdue",IF($M23&lt;=Assumptions!$B$2+Assumptions!$B$3,"Due Soon",IF($N23="","No Contact",IF(Assumptions!$B$2-$N23&gt;Assumptions!$B$4,"Review Contact","Scheduled")))))))</f>
        <v/>
      </c>
      <c r="R23" s="36">
        <f>IF(OR($A23="",$J23="",$L23=""),"",IFERROR($J23*VLOOKUP($L23,Assumptions!$D$3:$E$9,2,FALSE),""))</f>
        <v/>
      </c>
    </row>
    <row r="24">
      <c r="A24" s="14" t="n"/>
      <c r="B24" s="14" t="n"/>
      <c r="C24" s="14" t="n"/>
      <c r="D24" s="14" t="n"/>
      <c r="E24" s="14" t="n"/>
      <c r="F24" s="33" t="n"/>
      <c r="G24" s="33" t="n"/>
      <c r="H24" s="34" t="n"/>
      <c r="I24" s="35" t="n"/>
      <c r="J24" s="37">
        <f>IF(OR($A24="",$H24="",$I24=""),"",IFERROR($H24*$I24,""))</f>
        <v/>
      </c>
      <c r="K24" s="14" t="n"/>
      <c r="L24" s="19" t="n"/>
      <c r="M24" s="33" t="n"/>
      <c r="N24" s="33" t="n"/>
      <c r="O24" s="20" t="n"/>
      <c r="P24" s="11">
        <f>IF(OR($A24="",$F24=""),"",MAX(0,Assumptions!$B$2-$F24))</f>
        <v/>
      </c>
      <c r="Q24" s="24">
        <f>IF($A24="","",IF(OR($L24="Won",$L24="Lost"),"Closed",IF($M24="","Needs Date",IF($M24&lt;Assumptions!$B$2,"Overdue",IF($M24&lt;=Assumptions!$B$2+Assumptions!$B$3,"Due Soon",IF($N24="","No Contact",IF(Assumptions!$B$2-$N24&gt;Assumptions!$B$4,"Review Contact","Scheduled")))))))</f>
        <v/>
      </c>
      <c r="R24" s="37">
        <f>IF(OR($A24="",$J24="",$L24=""),"",IFERROR($J24*VLOOKUP($L24,Assumptions!$D$3:$E$9,2,FALSE),""))</f>
        <v/>
      </c>
    </row>
    <row r="25">
      <c r="A25" s="14" t="n"/>
      <c r="B25" s="14" t="n"/>
      <c r="C25" s="14" t="n"/>
      <c r="D25" s="14" t="n"/>
      <c r="E25" s="14" t="n"/>
      <c r="F25" s="33" t="n"/>
      <c r="G25" s="33" t="n"/>
      <c r="H25" s="34" t="n"/>
      <c r="I25" s="35" t="n"/>
      <c r="J25" s="36">
        <f>IF(OR($A25="",$H25="",$I25=""),"",IFERROR($H25*$I25,""))</f>
        <v/>
      </c>
      <c r="K25" s="14" t="n"/>
      <c r="L25" s="19" t="n"/>
      <c r="M25" s="33" t="n"/>
      <c r="N25" s="33" t="n"/>
      <c r="O25" s="20" t="n"/>
      <c r="P25" s="21">
        <f>IF(OR($A25="",$F25=""),"",MAX(0,Assumptions!$B$2-$F25))</f>
        <v/>
      </c>
      <c r="Q25" s="22">
        <f>IF($A25="","",IF(OR($L25="Won",$L25="Lost"),"Closed",IF($M25="","Needs Date",IF($M25&lt;Assumptions!$B$2,"Overdue",IF($M25&lt;=Assumptions!$B$2+Assumptions!$B$3,"Due Soon",IF($N25="","No Contact",IF(Assumptions!$B$2-$N25&gt;Assumptions!$B$4,"Review Contact","Scheduled")))))))</f>
        <v/>
      </c>
      <c r="R25" s="36">
        <f>IF(OR($A25="",$J25="",$L25=""),"",IFERROR($J25*VLOOKUP($L25,Assumptions!$D$3:$E$9,2,FALSE),""))</f>
        <v/>
      </c>
    </row>
    <row r="26">
      <c r="A26" s="14" t="n"/>
      <c r="B26" s="14" t="n"/>
      <c r="C26" s="14" t="n"/>
      <c r="D26" s="14" t="n"/>
      <c r="E26" s="14" t="n"/>
      <c r="F26" s="33" t="n"/>
      <c r="G26" s="33" t="n"/>
      <c r="H26" s="34" t="n"/>
      <c r="I26" s="35" t="n"/>
      <c r="J26" s="37">
        <f>IF(OR($A26="",$H26="",$I26=""),"",IFERROR($H26*$I26,""))</f>
        <v/>
      </c>
      <c r="K26" s="14" t="n"/>
      <c r="L26" s="19" t="n"/>
      <c r="M26" s="33" t="n"/>
      <c r="N26" s="33" t="n"/>
      <c r="O26" s="20" t="n"/>
      <c r="P26" s="11">
        <f>IF(OR($A26="",$F26=""),"",MAX(0,Assumptions!$B$2-$F26))</f>
        <v/>
      </c>
      <c r="Q26" s="24">
        <f>IF($A26="","",IF(OR($L26="Won",$L26="Lost"),"Closed",IF($M26="","Needs Date",IF($M26&lt;Assumptions!$B$2,"Overdue",IF($M26&lt;=Assumptions!$B$2+Assumptions!$B$3,"Due Soon",IF($N26="","No Contact",IF(Assumptions!$B$2-$N26&gt;Assumptions!$B$4,"Review Contact","Scheduled")))))))</f>
        <v/>
      </c>
      <c r="R26" s="37">
        <f>IF(OR($A26="",$J26="",$L26=""),"",IFERROR($J26*VLOOKUP($L26,Assumptions!$D$3:$E$9,2,FALSE),""))</f>
        <v/>
      </c>
    </row>
    <row r="27">
      <c r="A27" s="14" t="n"/>
      <c r="B27" s="14" t="n"/>
      <c r="C27" s="14" t="n"/>
      <c r="D27" s="14" t="n"/>
      <c r="E27" s="14" t="n"/>
      <c r="F27" s="33" t="n"/>
      <c r="G27" s="33" t="n"/>
      <c r="H27" s="34" t="n"/>
      <c r="I27" s="35" t="n"/>
      <c r="J27" s="36">
        <f>IF(OR($A27="",$H27="",$I27=""),"",IFERROR($H27*$I27,""))</f>
        <v/>
      </c>
      <c r="K27" s="14" t="n"/>
      <c r="L27" s="19" t="n"/>
      <c r="M27" s="33" t="n"/>
      <c r="N27" s="33" t="n"/>
      <c r="O27" s="20" t="n"/>
      <c r="P27" s="21">
        <f>IF(OR($A27="",$F27=""),"",MAX(0,Assumptions!$B$2-$F27))</f>
        <v/>
      </c>
      <c r="Q27" s="22">
        <f>IF($A27="","",IF(OR($L27="Won",$L27="Lost"),"Closed",IF($M27="","Needs Date",IF($M27&lt;Assumptions!$B$2,"Overdue",IF($M27&lt;=Assumptions!$B$2+Assumptions!$B$3,"Due Soon",IF($N27="","No Contact",IF(Assumptions!$B$2-$N27&gt;Assumptions!$B$4,"Review Contact","Scheduled")))))))</f>
        <v/>
      </c>
      <c r="R27" s="36">
        <f>IF(OR($A27="",$J27="",$L27=""),"",IFERROR($J27*VLOOKUP($L27,Assumptions!$D$3:$E$9,2,FALSE),""))</f>
        <v/>
      </c>
    </row>
    <row r="28">
      <c r="A28" s="14" t="n"/>
      <c r="B28" s="14" t="n"/>
      <c r="C28" s="14" t="n"/>
      <c r="D28" s="14" t="n"/>
      <c r="E28" s="14" t="n"/>
      <c r="F28" s="33" t="n"/>
      <c r="G28" s="33" t="n"/>
      <c r="H28" s="34" t="n"/>
      <c r="I28" s="35" t="n"/>
      <c r="J28" s="37">
        <f>IF(OR($A28="",$H28="",$I28=""),"",IFERROR($H28*$I28,""))</f>
        <v/>
      </c>
      <c r="K28" s="14" t="n"/>
      <c r="L28" s="19" t="n"/>
      <c r="M28" s="33" t="n"/>
      <c r="N28" s="33" t="n"/>
      <c r="O28" s="20" t="n"/>
      <c r="P28" s="11">
        <f>IF(OR($A28="",$F28=""),"",MAX(0,Assumptions!$B$2-$F28))</f>
        <v/>
      </c>
      <c r="Q28" s="24">
        <f>IF($A28="","",IF(OR($L28="Won",$L28="Lost"),"Closed",IF($M28="","Needs Date",IF($M28&lt;Assumptions!$B$2,"Overdue",IF($M28&lt;=Assumptions!$B$2+Assumptions!$B$3,"Due Soon",IF($N28="","No Contact",IF(Assumptions!$B$2-$N28&gt;Assumptions!$B$4,"Review Contact","Scheduled")))))))</f>
        <v/>
      </c>
      <c r="R28" s="37">
        <f>IF(OR($A28="",$J28="",$L28=""),"",IFERROR($J28*VLOOKUP($L28,Assumptions!$D$3:$E$9,2,FALSE),""))</f>
        <v/>
      </c>
    </row>
    <row r="29">
      <c r="A29" s="14" t="n"/>
      <c r="B29" s="14" t="n"/>
      <c r="C29" s="14" t="n"/>
      <c r="D29" s="14" t="n"/>
      <c r="E29" s="14" t="n"/>
      <c r="F29" s="33" t="n"/>
      <c r="G29" s="33" t="n"/>
      <c r="H29" s="34" t="n"/>
      <c r="I29" s="35" t="n"/>
      <c r="J29" s="36">
        <f>IF(OR($A29="",$H29="",$I29=""),"",IFERROR($H29*$I29,""))</f>
        <v/>
      </c>
      <c r="K29" s="14" t="n"/>
      <c r="L29" s="19" t="n"/>
      <c r="M29" s="33" t="n"/>
      <c r="N29" s="33" t="n"/>
      <c r="O29" s="20" t="n"/>
      <c r="P29" s="21">
        <f>IF(OR($A29="",$F29=""),"",MAX(0,Assumptions!$B$2-$F29))</f>
        <v/>
      </c>
      <c r="Q29" s="22">
        <f>IF($A29="","",IF(OR($L29="Won",$L29="Lost"),"Closed",IF($M29="","Needs Date",IF($M29&lt;Assumptions!$B$2,"Overdue",IF($M29&lt;=Assumptions!$B$2+Assumptions!$B$3,"Due Soon",IF($N29="","No Contact",IF(Assumptions!$B$2-$N29&gt;Assumptions!$B$4,"Review Contact","Scheduled")))))))</f>
        <v/>
      </c>
      <c r="R29" s="36">
        <f>IF(OR($A29="",$J29="",$L29=""),"",IFERROR($J29*VLOOKUP($L29,Assumptions!$D$3:$E$9,2,FALSE),""))</f>
        <v/>
      </c>
    </row>
    <row r="30">
      <c r="A30" s="14" t="n"/>
      <c r="B30" s="14" t="n"/>
      <c r="C30" s="14" t="n"/>
      <c r="D30" s="14" t="n"/>
      <c r="E30" s="14" t="n"/>
      <c r="F30" s="33" t="n"/>
      <c r="G30" s="33" t="n"/>
      <c r="H30" s="34" t="n"/>
      <c r="I30" s="35" t="n"/>
      <c r="J30" s="37">
        <f>IF(OR($A30="",$H30="",$I30=""),"",IFERROR($H30*$I30,""))</f>
        <v/>
      </c>
      <c r="K30" s="14" t="n"/>
      <c r="L30" s="19" t="n"/>
      <c r="M30" s="33" t="n"/>
      <c r="N30" s="33" t="n"/>
      <c r="O30" s="20" t="n"/>
      <c r="P30" s="11">
        <f>IF(OR($A30="",$F30=""),"",MAX(0,Assumptions!$B$2-$F30))</f>
        <v/>
      </c>
      <c r="Q30" s="24">
        <f>IF($A30="","",IF(OR($L30="Won",$L30="Lost"),"Closed",IF($M30="","Needs Date",IF($M30&lt;Assumptions!$B$2,"Overdue",IF($M30&lt;=Assumptions!$B$2+Assumptions!$B$3,"Due Soon",IF($N30="","No Contact",IF(Assumptions!$B$2-$N30&gt;Assumptions!$B$4,"Review Contact","Scheduled")))))))</f>
        <v/>
      </c>
      <c r="R30" s="37">
        <f>IF(OR($A30="",$J30="",$L30=""),"",IFERROR($J30*VLOOKUP($L30,Assumptions!$D$3:$E$9,2,FALSE),""))</f>
        <v/>
      </c>
    </row>
    <row r="31">
      <c r="A31" s="14" t="n"/>
      <c r="B31" s="14" t="n"/>
      <c r="C31" s="14" t="n"/>
      <c r="D31" s="14" t="n"/>
      <c r="E31" s="14" t="n"/>
      <c r="F31" s="33" t="n"/>
      <c r="G31" s="33" t="n"/>
      <c r="H31" s="34" t="n"/>
      <c r="I31" s="35" t="n"/>
      <c r="J31" s="36">
        <f>IF(OR($A31="",$H31="",$I31=""),"",IFERROR($H31*$I31,""))</f>
        <v/>
      </c>
      <c r="K31" s="14" t="n"/>
      <c r="L31" s="19" t="n"/>
      <c r="M31" s="33" t="n"/>
      <c r="N31" s="33" t="n"/>
      <c r="O31" s="20" t="n"/>
      <c r="P31" s="21">
        <f>IF(OR($A31="",$F31=""),"",MAX(0,Assumptions!$B$2-$F31))</f>
        <v/>
      </c>
      <c r="Q31" s="22">
        <f>IF($A31="","",IF(OR($L31="Won",$L31="Lost"),"Closed",IF($M31="","Needs Date",IF($M31&lt;Assumptions!$B$2,"Overdue",IF($M31&lt;=Assumptions!$B$2+Assumptions!$B$3,"Due Soon",IF($N31="","No Contact",IF(Assumptions!$B$2-$N31&gt;Assumptions!$B$4,"Review Contact","Scheduled")))))))</f>
        <v/>
      </c>
      <c r="R31" s="36">
        <f>IF(OR($A31="",$J31="",$L31=""),"",IFERROR($J31*VLOOKUP($L31,Assumptions!$D$3:$E$9,2,FALSE),""))</f>
        <v/>
      </c>
    </row>
    <row r="32">
      <c r="A32" s="14" t="n"/>
      <c r="B32" s="14" t="n"/>
      <c r="C32" s="14" t="n"/>
      <c r="D32" s="14" t="n"/>
      <c r="E32" s="14" t="n"/>
      <c r="F32" s="33" t="n"/>
      <c r="G32" s="33" t="n"/>
      <c r="H32" s="34" t="n"/>
      <c r="I32" s="35" t="n"/>
      <c r="J32" s="37">
        <f>IF(OR($A32="",$H32="",$I32=""),"",IFERROR($H32*$I32,""))</f>
        <v/>
      </c>
      <c r="K32" s="14" t="n"/>
      <c r="L32" s="19" t="n"/>
      <c r="M32" s="33" t="n"/>
      <c r="N32" s="33" t="n"/>
      <c r="O32" s="20" t="n"/>
      <c r="P32" s="11">
        <f>IF(OR($A32="",$F32=""),"",MAX(0,Assumptions!$B$2-$F32))</f>
        <v/>
      </c>
      <c r="Q32" s="24">
        <f>IF($A32="","",IF(OR($L32="Won",$L32="Lost"),"Closed",IF($M32="","Needs Date",IF($M32&lt;Assumptions!$B$2,"Overdue",IF($M32&lt;=Assumptions!$B$2+Assumptions!$B$3,"Due Soon",IF($N32="","No Contact",IF(Assumptions!$B$2-$N32&gt;Assumptions!$B$4,"Review Contact","Scheduled")))))))</f>
        <v/>
      </c>
      <c r="R32" s="37">
        <f>IF(OR($A32="",$J32="",$L32=""),"",IFERROR($J32*VLOOKUP($L32,Assumptions!$D$3:$E$9,2,FALSE),""))</f>
        <v/>
      </c>
    </row>
    <row r="33">
      <c r="A33" s="14" t="n"/>
      <c r="B33" s="14" t="n"/>
      <c r="C33" s="14" t="n"/>
      <c r="D33" s="14" t="n"/>
      <c r="E33" s="14" t="n"/>
      <c r="F33" s="33" t="n"/>
      <c r="G33" s="33" t="n"/>
      <c r="H33" s="34" t="n"/>
      <c r="I33" s="35" t="n"/>
      <c r="J33" s="36">
        <f>IF(OR($A33="",$H33="",$I33=""),"",IFERROR($H33*$I33,""))</f>
        <v/>
      </c>
      <c r="K33" s="14" t="n"/>
      <c r="L33" s="19" t="n"/>
      <c r="M33" s="33" t="n"/>
      <c r="N33" s="33" t="n"/>
      <c r="O33" s="20" t="n"/>
      <c r="P33" s="21">
        <f>IF(OR($A33="",$F33=""),"",MAX(0,Assumptions!$B$2-$F33))</f>
        <v/>
      </c>
      <c r="Q33" s="22">
        <f>IF($A33="","",IF(OR($L33="Won",$L33="Lost"),"Closed",IF($M33="","Needs Date",IF($M33&lt;Assumptions!$B$2,"Overdue",IF($M33&lt;=Assumptions!$B$2+Assumptions!$B$3,"Due Soon",IF($N33="","No Contact",IF(Assumptions!$B$2-$N33&gt;Assumptions!$B$4,"Review Contact","Scheduled")))))))</f>
        <v/>
      </c>
      <c r="R33" s="36">
        <f>IF(OR($A33="",$J33="",$L33=""),"",IFERROR($J33*VLOOKUP($L33,Assumptions!$D$3:$E$9,2,FALSE),""))</f>
        <v/>
      </c>
    </row>
    <row r="34">
      <c r="A34" s="14" t="n"/>
      <c r="B34" s="14" t="n"/>
      <c r="C34" s="14" t="n"/>
      <c r="D34" s="14" t="n"/>
      <c r="E34" s="14" t="n"/>
      <c r="F34" s="33" t="n"/>
      <c r="G34" s="33" t="n"/>
      <c r="H34" s="34" t="n"/>
      <c r="I34" s="35" t="n"/>
      <c r="J34" s="37">
        <f>IF(OR($A34="",$H34="",$I34=""),"",IFERROR($H34*$I34,""))</f>
        <v/>
      </c>
      <c r="K34" s="14" t="n"/>
      <c r="L34" s="19" t="n"/>
      <c r="M34" s="33" t="n"/>
      <c r="N34" s="33" t="n"/>
      <c r="O34" s="20" t="n"/>
      <c r="P34" s="11">
        <f>IF(OR($A34="",$F34=""),"",MAX(0,Assumptions!$B$2-$F34))</f>
        <v/>
      </c>
      <c r="Q34" s="24">
        <f>IF($A34="","",IF(OR($L34="Won",$L34="Lost"),"Closed",IF($M34="","Needs Date",IF($M34&lt;Assumptions!$B$2,"Overdue",IF($M34&lt;=Assumptions!$B$2+Assumptions!$B$3,"Due Soon",IF($N34="","No Contact",IF(Assumptions!$B$2-$N34&gt;Assumptions!$B$4,"Review Contact","Scheduled")))))))</f>
        <v/>
      </c>
      <c r="R34" s="37">
        <f>IF(OR($A34="",$J34="",$L34=""),"",IFERROR($J34*VLOOKUP($L34,Assumptions!$D$3:$E$9,2,FALSE),""))</f>
        <v/>
      </c>
    </row>
    <row r="35">
      <c r="A35" s="14" t="n"/>
      <c r="B35" s="14" t="n"/>
      <c r="C35" s="14" t="n"/>
      <c r="D35" s="14" t="n"/>
      <c r="E35" s="14" t="n"/>
      <c r="F35" s="33" t="n"/>
      <c r="G35" s="33" t="n"/>
      <c r="H35" s="34" t="n"/>
      <c r="I35" s="35" t="n"/>
      <c r="J35" s="36">
        <f>IF(OR($A35="",$H35="",$I35=""),"",IFERROR($H35*$I35,""))</f>
        <v/>
      </c>
      <c r="K35" s="14" t="n"/>
      <c r="L35" s="19" t="n"/>
      <c r="M35" s="33" t="n"/>
      <c r="N35" s="33" t="n"/>
      <c r="O35" s="20" t="n"/>
      <c r="P35" s="21">
        <f>IF(OR($A35="",$F35=""),"",MAX(0,Assumptions!$B$2-$F35))</f>
        <v/>
      </c>
      <c r="Q35" s="22">
        <f>IF($A35="","",IF(OR($L35="Won",$L35="Lost"),"Closed",IF($M35="","Needs Date",IF($M35&lt;Assumptions!$B$2,"Overdue",IF($M35&lt;=Assumptions!$B$2+Assumptions!$B$3,"Due Soon",IF($N35="","No Contact",IF(Assumptions!$B$2-$N35&gt;Assumptions!$B$4,"Review Contact","Scheduled")))))))</f>
        <v/>
      </c>
      <c r="R35" s="36">
        <f>IF(OR($A35="",$J35="",$L35=""),"",IFERROR($J35*VLOOKUP($L35,Assumptions!$D$3:$E$9,2,FALSE),""))</f>
        <v/>
      </c>
    </row>
    <row r="36">
      <c r="A36" s="14" t="n"/>
      <c r="B36" s="14" t="n"/>
      <c r="C36" s="14" t="n"/>
      <c r="D36" s="14" t="n"/>
      <c r="E36" s="14" t="n"/>
      <c r="F36" s="33" t="n"/>
      <c r="G36" s="33" t="n"/>
      <c r="H36" s="34" t="n"/>
      <c r="I36" s="35" t="n"/>
      <c r="J36" s="37">
        <f>IF(OR($A36="",$H36="",$I36=""),"",IFERROR($H36*$I36,""))</f>
        <v/>
      </c>
      <c r="K36" s="14" t="n"/>
      <c r="L36" s="19" t="n"/>
      <c r="M36" s="33" t="n"/>
      <c r="N36" s="33" t="n"/>
      <c r="O36" s="20" t="n"/>
      <c r="P36" s="11">
        <f>IF(OR($A36="",$F36=""),"",MAX(0,Assumptions!$B$2-$F36))</f>
        <v/>
      </c>
      <c r="Q36" s="24">
        <f>IF($A36="","",IF(OR($L36="Won",$L36="Lost"),"Closed",IF($M36="","Needs Date",IF($M36&lt;Assumptions!$B$2,"Overdue",IF($M36&lt;=Assumptions!$B$2+Assumptions!$B$3,"Due Soon",IF($N36="","No Contact",IF(Assumptions!$B$2-$N36&gt;Assumptions!$B$4,"Review Contact","Scheduled")))))))</f>
        <v/>
      </c>
      <c r="R36" s="37">
        <f>IF(OR($A36="",$J36="",$L36=""),"",IFERROR($J36*VLOOKUP($L36,Assumptions!$D$3:$E$9,2,FALSE),""))</f>
        <v/>
      </c>
    </row>
    <row r="37">
      <c r="A37" s="14" t="n"/>
      <c r="B37" s="14" t="n"/>
      <c r="C37" s="14" t="n"/>
      <c r="D37" s="14" t="n"/>
      <c r="E37" s="14" t="n"/>
      <c r="F37" s="33" t="n"/>
      <c r="G37" s="33" t="n"/>
      <c r="H37" s="34" t="n"/>
      <c r="I37" s="35" t="n"/>
      <c r="J37" s="36">
        <f>IF(OR($A37="",$H37="",$I37=""),"",IFERROR($H37*$I37,""))</f>
        <v/>
      </c>
      <c r="K37" s="14" t="n"/>
      <c r="L37" s="19" t="n"/>
      <c r="M37" s="33" t="n"/>
      <c r="N37" s="33" t="n"/>
      <c r="O37" s="20" t="n"/>
      <c r="P37" s="21">
        <f>IF(OR($A37="",$F37=""),"",MAX(0,Assumptions!$B$2-$F37))</f>
        <v/>
      </c>
      <c r="Q37" s="22">
        <f>IF($A37="","",IF(OR($L37="Won",$L37="Lost"),"Closed",IF($M37="","Needs Date",IF($M37&lt;Assumptions!$B$2,"Overdue",IF($M37&lt;=Assumptions!$B$2+Assumptions!$B$3,"Due Soon",IF($N37="","No Contact",IF(Assumptions!$B$2-$N37&gt;Assumptions!$B$4,"Review Contact","Scheduled")))))))</f>
        <v/>
      </c>
      <c r="R37" s="36">
        <f>IF(OR($A37="",$J37="",$L37=""),"",IFERROR($J37*VLOOKUP($L37,Assumptions!$D$3:$E$9,2,FALSE),""))</f>
        <v/>
      </c>
    </row>
    <row r="38">
      <c r="A38" s="14" t="n"/>
      <c r="B38" s="14" t="n"/>
      <c r="C38" s="14" t="n"/>
      <c r="D38" s="14" t="n"/>
      <c r="E38" s="14" t="n"/>
      <c r="F38" s="33" t="n"/>
      <c r="G38" s="33" t="n"/>
      <c r="H38" s="34" t="n"/>
      <c r="I38" s="35" t="n"/>
      <c r="J38" s="37">
        <f>IF(OR($A38="",$H38="",$I38=""),"",IFERROR($H38*$I38,""))</f>
        <v/>
      </c>
      <c r="K38" s="14" t="n"/>
      <c r="L38" s="19" t="n"/>
      <c r="M38" s="33" t="n"/>
      <c r="N38" s="33" t="n"/>
      <c r="O38" s="20" t="n"/>
      <c r="P38" s="11">
        <f>IF(OR($A38="",$F38=""),"",MAX(0,Assumptions!$B$2-$F38))</f>
        <v/>
      </c>
      <c r="Q38" s="24">
        <f>IF($A38="","",IF(OR($L38="Won",$L38="Lost"),"Closed",IF($M38="","Needs Date",IF($M38&lt;Assumptions!$B$2,"Overdue",IF($M38&lt;=Assumptions!$B$2+Assumptions!$B$3,"Due Soon",IF($N38="","No Contact",IF(Assumptions!$B$2-$N38&gt;Assumptions!$B$4,"Review Contact","Scheduled")))))))</f>
        <v/>
      </c>
      <c r="R38" s="37">
        <f>IF(OR($A38="",$J38="",$L38=""),"",IFERROR($J38*VLOOKUP($L38,Assumptions!$D$3:$E$9,2,FALSE),""))</f>
        <v/>
      </c>
    </row>
    <row r="39">
      <c r="A39" s="14" t="n"/>
      <c r="B39" s="14" t="n"/>
      <c r="C39" s="14" t="n"/>
      <c r="D39" s="14" t="n"/>
      <c r="E39" s="14" t="n"/>
      <c r="F39" s="33" t="n"/>
      <c r="G39" s="33" t="n"/>
      <c r="H39" s="34" t="n"/>
      <c r="I39" s="35" t="n"/>
      <c r="J39" s="36">
        <f>IF(OR($A39="",$H39="",$I39=""),"",IFERROR($H39*$I39,""))</f>
        <v/>
      </c>
      <c r="K39" s="14" t="n"/>
      <c r="L39" s="19" t="n"/>
      <c r="M39" s="33" t="n"/>
      <c r="N39" s="33" t="n"/>
      <c r="O39" s="20" t="n"/>
      <c r="P39" s="21">
        <f>IF(OR($A39="",$F39=""),"",MAX(0,Assumptions!$B$2-$F39))</f>
        <v/>
      </c>
      <c r="Q39" s="22">
        <f>IF($A39="","",IF(OR($L39="Won",$L39="Lost"),"Closed",IF($M39="","Needs Date",IF($M39&lt;Assumptions!$B$2,"Overdue",IF($M39&lt;=Assumptions!$B$2+Assumptions!$B$3,"Due Soon",IF($N39="","No Contact",IF(Assumptions!$B$2-$N39&gt;Assumptions!$B$4,"Review Contact","Scheduled")))))))</f>
        <v/>
      </c>
      <c r="R39" s="36">
        <f>IF(OR($A39="",$J39="",$L39=""),"",IFERROR($J39*VLOOKUP($L39,Assumptions!$D$3:$E$9,2,FALSE),""))</f>
        <v/>
      </c>
    </row>
    <row r="40">
      <c r="A40" s="14" t="n"/>
      <c r="B40" s="14" t="n"/>
      <c r="C40" s="14" t="n"/>
      <c r="D40" s="14" t="n"/>
      <c r="E40" s="14" t="n"/>
      <c r="F40" s="33" t="n"/>
      <c r="G40" s="33" t="n"/>
      <c r="H40" s="34" t="n"/>
      <c r="I40" s="35" t="n"/>
      <c r="J40" s="37">
        <f>IF(OR($A40="",$H40="",$I40=""),"",IFERROR($H40*$I40,""))</f>
        <v/>
      </c>
      <c r="K40" s="14" t="n"/>
      <c r="L40" s="19" t="n"/>
      <c r="M40" s="33" t="n"/>
      <c r="N40" s="33" t="n"/>
      <c r="O40" s="20" t="n"/>
      <c r="P40" s="11">
        <f>IF(OR($A40="",$F40=""),"",MAX(0,Assumptions!$B$2-$F40))</f>
        <v/>
      </c>
      <c r="Q40" s="24">
        <f>IF($A40="","",IF(OR($L40="Won",$L40="Lost"),"Closed",IF($M40="","Needs Date",IF($M40&lt;Assumptions!$B$2,"Overdue",IF($M40&lt;=Assumptions!$B$2+Assumptions!$B$3,"Due Soon",IF($N40="","No Contact",IF(Assumptions!$B$2-$N40&gt;Assumptions!$B$4,"Review Contact","Scheduled")))))))</f>
        <v/>
      </c>
      <c r="R40" s="37">
        <f>IF(OR($A40="",$J40="",$L40=""),"",IFERROR($J40*VLOOKUP($L40,Assumptions!$D$3:$E$9,2,FALSE),""))</f>
        <v/>
      </c>
    </row>
    <row r="41">
      <c r="A41" s="14" t="n"/>
      <c r="B41" s="14" t="n"/>
      <c r="C41" s="14" t="n"/>
      <c r="D41" s="14" t="n"/>
      <c r="E41" s="14" t="n"/>
      <c r="F41" s="33" t="n"/>
      <c r="G41" s="33" t="n"/>
      <c r="H41" s="34" t="n"/>
      <c r="I41" s="35" t="n"/>
      <c r="J41" s="36">
        <f>IF(OR($A41="",$H41="",$I41=""),"",IFERROR($H41*$I41,""))</f>
        <v/>
      </c>
      <c r="K41" s="14" t="n"/>
      <c r="L41" s="19" t="n"/>
      <c r="M41" s="33" t="n"/>
      <c r="N41" s="33" t="n"/>
      <c r="O41" s="20" t="n"/>
      <c r="P41" s="21">
        <f>IF(OR($A41="",$F41=""),"",MAX(0,Assumptions!$B$2-$F41))</f>
        <v/>
      </c>
      <c r="Q41" s="22">
        <f>IF($A41="","",IF(OR($L41="Won",$L41="Lost"),"Closed",IF($M41="","Needs Date",IF($M41&lt;Assumptions!$B$2,"Overdue",IF($M41&lt;=Assumptions!$B$2+Assumptions!$B$3,"Due Soon",IF($N41="","No Contact",IF(Assumptions!$B$2-$N41&gt;Assumptions!$B$4,"Review Contact","Scheduled")))))))</f>
        <v/>
      </c>
      <c r="R41" s="36">
        <f>IF(OR($A41="",$J41="",$L41=""),"",IFERROR($J41*VLOOKUP($L41,Assumptions!$D$3:$E$9,2,FALSE),""))</f>
        <v/>
      </c>
    </row>
    <row r="42">
      <c r="A42" s="14" t="n"/>
      <c r="B42" s="14" t="n"/>
      <c r="C42" s="14" t="n"/>
      <c r="D42" s="14" t="n"/>
      <c r="E42" s="14" t="n"/>
      <c r="F42" s="33" t="n"/>
      <c r="G42" s="33" t="n"/>
      <c r="H42" s="34" t="n"/>
      <c r="I42" s="35" t="n"/>
      <c r="J42" s="37">
        <f>IF(OR($A42="",$H42="",$I42=""),"",IFERROR($H42*$I42,""))</f>
        <v/>
      </c>
      <c r="K42" s="14" t="n"/>
      <c r="L42" s="19" t="n"/>
      <c r="M42" s="33" t="n"/>
      <c r="N42" s="33" t="n"/>
      <c r="O42" s="20" t="n"/>
      <c r="P42" s="11">
        <f>IF(OR($A42="",$F42=""),"",MAX(0,Assumptions!$B$2-$F42))</f>
        <v/>
      </c>
      <c r="Q42" s="24">
        <f>IF($A42="","",IF(OR($L42="Won",$L42="Lost"),"Closed",IF($M42="","Needs Date",IF($M42&lt;Assumptions!$B$2,"Overdue",IF($M42&lt;=Assumptions!$B$2+Assumptions!$B$3,"Due Soon",IF($N42="","No Contact",IF(Assumptions!$B$2-$N42&gt;Assumptions!$B$4,"Review Contact","Scheduled")))))))</f>
        <v/>
      </c>
      <c r="R42" s="37">
        <f>IF(OR($A42="",$J42="",$L42=""),"",IFERROR($J42*VLOOKUP($L42,Assumptions!$D$3:$E$9,2,FALSE),""))</f>
        <v/>
      </c>
    </row>
    <row r="43">
      <c r="A43" s="14" t="n"/>
      <c r="B43" s="14" t="n"/>
      <c r="C43" s="14" t="n"/>
      <c r="D43" s="14" t="n"/>
      <c r="E43" s="14" t="n"/>
      <c r="F43" s="33" t="n"/>
      <c r="G43" s="33" t="n"/>
      <c r="H43" s="34" t="n"/>
      <c r="I43" s="35" t="n"/>
      <c r="J43" s="36">
        <f>IF(OR($A43="",$H43="",$I43=""),"",IFERROR($H43*$I43,""))</f>
        <v/>
      </c>
      <c r="K43" s="14" t="n"/>
      <c r="L43" s="19" t="n"/>
      <c r="M43" s="33" t="n"/>
      <c r="N43" s="33" t="n"/>
      <c r="O43" s="20" t="n"/>
      <c r="P43" s="21">
        <f>IF(OR($A43="",$F43=""),"",MAX(0,Assumptions!$B$2-$F43))</f>
        <v/>
      </c>
      <c r="Q43" s="22">
        <f>IF($A43="","",IF(OR($L43="Won",$L43="Lost"),"Closed",IF($M43="","Needs Date",IF($M43&lt;Assumptions!$B$2,"Overdue",IF($M43&lt;=Assumptions!$B$2+Assumptions!$B$3,"Due Soon",IF($N43="","No Contact",IF(Assumptions!$B$2-$N43&gt;Assumptions!$B$4,"Review Contact","Scheduled")))))))</f>
        <v/>
      </c>
      <c r="R43" s="36">
        <f>IF(OR($A43="",$J43="",$L43=""),"",IFERROR($J43*VLOOKUP($L43,Assumptions!$D$3:$E$9,2,FALSE),""))</f>
        <v/>
      </c>
    </row>
    <row r="44">
      <c r="A44" s="14" t="n"/>
      <c r="B44" s="14" t="n"/>
      <c r="C44" s="14" t="n"/>
      <c r="D44" s="14" t="n"/>
      <c r="E44" s="14" t="n"/>
      <c r="F44" s="33" t="n"/>
      <c r="G44" s="33" t="n"/>
      <c r="H44" s="34" t="n"/>
      <c r="I44" s="35" t="n"/>
      <c r="J44" s="37">
        <f>IF(OR($A44="",$H44="",$I44=""),"",IFERROR($H44*$I44,""))</f>
        <v/>
      </c>
      <c r="K44" s="14" t="n"/>
      <c r="L44" s="19" t="n"/>
      <c r="M44" s="33" t="n"/>
      <c r="N44" s="33" t="n"/>
      <c r="O44" s="20" t="n"/>
      <c r="P44" s="11">
        <f>IF(OR($A44="",$F44=""),"",MAX(0,Assumptions!$B$2-$F44))</f>
        <v/>
      </c>
      <c r="Q44" s="24">
        <f>IF($A44="","",IF(OR($L44="Won",$L44="Lost"),"Closed",IF($M44="","Needs Date",IF($M44&lt;Assumptions!$B$2,"Overdue",IF($M44&lt;=Assumptions!$B$2+Assumptions!$B$3,"Due Soon",IF($N44="","No Contact",IF(Assumptions!$B$2-$N44&gt;Assumptions!$B$4,"Review Contact","Scheduled")))))))</f>
        <v/>
      </c>
      <c r="R44" s="37">
        <f>IF(OR($A44="",$J44="",$L44=""),"",IFERROR($J44*VLOOKUP($L44,Assumptions!$D$3:$E$9,2,FALSE),""))</f>
        <v/>
      </c>
    </row>
    <row r="45">
      <c r="A45" s="14" t="n"/>
      <c r="B45" s="14" t="n"/>
      <c r="C45" s="14" t="n"/>
      <c r="D45" s="14" t="n"/>
      <c r="E45" s="14" t="n"/>
      <c r="F45" s="33" t="n"/>
      <c r="G45" s="33" t="n"/>
      <c r="H45" s="34" t="n"/>
      <c r="I45" s="35" t="n"/>
      <c r="J45" s="36">
        <f>IF(OR($A45="",$H45="",$I45=""),"",IFERROR($H45*$I45,""))</f>
        <v/>
      </c>
      <c r="K45" s="14" t="n"/>
      <c r="L45" s="19" t="n"/>
      <c r="M45" s="33" t="n"/>
      <c r="N45" s="33" t="n"/>
      <c r="O45" s="20" t="n"/>
      <c r="P45" s="21">
        <f>IF(OR($A45="",$F45=""),"",MAX(0,Assumptions!$B$2-$F45))</f>
        <v/>
      </c>
      <c r="Q45" s="22">
        <f>IF($A45="","",IF(OR($L45="Won",$L45="Lost"),"Closed",IF($M45="","Needs Date",IF($M45&lt;Assumptions!$B$2,"Overdue",IF($M45&lt;=Assumptions!$B$2+Assumptions!$B$3,"Due Soon",IF($N45="","No Contact",IF(Assumptions!$B$2-$N45&gt;Assumptions!$B$4,"Review Contact","Scheduled")))))))</f>
        <v/>
      </c>
      <c r="R45" s="36">
        <f>IF(OR($A45="",$J45="",$L45=""),"",IFERROR($J45*VLOOKUP($L45,Assumptions!$D$3:$E$9,2,FALSE),""))</f>
        <v/>
      </c>
    </row>
    <row r="46">
      <c r="A46" s="14" t="n"/>
      <c r="B46" s="14" t="n"/>
      <c r="C46" s="14" t="n"/>
      <c r="D46" s="14" t="n"/>
      <c r="E46" s="14" t="n"/>
      <c r="F46" s="33" t="n"/>
      <c r="G46" s="33" t="n"/>
      <c r="H46" s="34" t="n"/>
      <c r="I46" s="35" t="n"/>
      <c r="J46" s="37">
        <f>IF(OR($A46="",$H46="",$I46=""),"",IFERROR($H46*$I46,""))</f>
        <v/>
      </c>
      <c r="K46" s="14" t="n"/>
      <c r="L46" s="19" t="n"/>
      <c r="M46" s="33" t="n"/>
      <c r="N46" s="33" t="n"/>
      <c r="O46" s="20" t="n"/>
      <c r="P46" s="11">
        <f>IF(OR($A46="",$F46=""),"",MAX(0,Assumptions!$B$2-$F46))</f>
        <v/>
      </c>
      <c r="Q46" s="24">
        <f>IF($A46="","",IF(OR($L46="Won",$L46="Lost"),"Closed",IF($M46="","Needs Date",IF($M46&lt;Assumptions!$B$2,"Overdue",IF($M46&lt;=Assumptions!$B$2+Assumptions!$B$3,"Due Soon",IF($N46="","No Contact",IF(Assumptions!$B$2-$N46&gt;Assumptions!$B$4,"Review Contact","Scheduled")))))))</f>
        <v/>
      </c>
      <c r="R46" s="37">
        <f>IF(OR($A46="",$J46="",$L46=""),"",IFERROR($J46*VLOOKUP($L46,Assumptions!$D$3:$E$9,2,FALSE),""))</f>
        <v/>
      </c>
    </row>
    <row r="47">
      <c r="A47" s="14" t="n"/>
      <c r="B47" s="14" t="n"/>
      <c r="C47" s="14" t="n"/>
      <c r="D47" s="14" t="n"/>
      <c r="E47" s="14" t="n"/>
      <c r="F47" s="33" t="n"/>
      <c r="G47" s="33" t="n"/>
      <c r="H47" s="34" t="n"/>
      <c r="I47" s="35" t="n"/>
      <c r="J47" s="36">
        <f>IF(OR($A47="",$H47="",$I47=""),"",IFERROR($H47*$I47,""))</f>
        <v/>
      </c>
      <c r="K47" s="14" t="n"/>
      <c r="L47" s="19" t="n"/>
      <c r="M47" s="33" t="n"/>
      <c r="N47" s="33" t="n"/>
      <c r="O47" s="20" t="n"/>
      <c r="P47" s="21">
        <f>IF(OR($A47="",$F47=""),"",MAX(0,Assumptions!$B$2-$F47))</f>
        <v/>
      </c>
      <c r="Q47" s="22">
        <f>IF($A47="","",IF(OR($L47="Won",$L47="Lost"),"Closed",IF($M47="","Needs Date",IF($M47&lt;Assumptions!$B$2,"Overdue",IF($M47&lt;=Assumptions!$B$2+Assumptions!$B$3,"Due Soon",IF($N47="","No Contact",IF(Assumptions!$B$2-$N47&gt;Assumptions!$B$4,"Review Contact","Scheduled")))))))</f>
        <v/>
      </c>
      <c r="R47" s="36">
        <f>IF(OR($A47="",$J47="",$L47=""),"",IFERROR($J47*VLOOKUP($L47,Assumptions!$D$3:$E$9,2,FALSE),""))</f>
        <v/>
      </c>
    </row>
    <row r="48">
      <c r="A48" s="14" t="n"/>
      <c r="B48" s="14" t="n"/>
      <c r="C48" s="14" t="n"/>
      <c r="D48" s="14" t="n"/>
      <c r="E48" s="14" t="n"/>
      <c r="F48" s="33" t="n"/>
      <c r="G48" s="33" t="n"/>
      <c r="H48" s="34" t="n"/>
      <c r="I48" s="35" t="n"/>
      <c r="J48" s="37">
        <f>IF(OR($A48="",$H48="",$I48=""),"",IFERROR($H48*$I48,""))</f>
        <v/>
      </c>
      <c r="K48" s="14" t="n"/>
      <c r="L48" s="19" t="n"/>
      <c r="M48" s="33" t="n"/>
      <c r="N48" s="33" t="n"/>
      <c r="O48" s="20" t="n"/>
      <c r="P48" s="11">
        <f>IF(OR($A48="",$F48=""),"",MAX(0,Assumptions!$B$2-$F48))</f>
        <v/>
      </c>
      <c r="Q48" s="24">
        <f>IF($A48="","",IF(OR($L48="Won",$L48="Lost"),"Closed",IF($M48="","Needs Date",IF($M48&lt;Assumptions!$B$2,"Overdue",IF($M48&lt;=Assumptions!$B$2+Assumptions!$B$3,"Due Soon",IF($N48="","No Contact",IF(Assumptions!$B$2-$N48&gt;Assumptions!$B$4,"Review Contact","Scheduled")))))))</f>
        <v/>
      </c>
      <c r="R48" s="37">
        <f>IF(OR($A48="",$J48="",$L48=""),"",IFERROR($J48*VLOOKUP($L48,Assumptions!$D$3:$E$9,2,FALSE),""))</f>
        <v/>
      </c>
    </row>
    <row r="49">
      <c r="A49" s="14" t="n"/>
      <c r="B49" s="14" t="n"/>
      <c r="C49" s="14" t="n"/>
      <c r="D49" s="14" t="n"/>
      <c r="E49" s="14" t="n"/>
      <c r="F49" s="33" t="n"/>
      <c r="G49" s="33" t="n"/>
      <c r="H49" s="34" t="n"/>
      <c r="I49" s="35" t="n"/>
      <c r="J49" s="36">
        <f>IF(OR($A49="",$H49="",$I49=""),"",IFERROR($H49*$I49,""))</f>
        <v/>
      </c>
      <c r="K49" s="14" t="n"/>
      <c r="L49" s="19" t="n"/>
      <c r="M49" s="33" t="n"/>
      <c r="N49" s="33" t="n"/>
      <c r="O49" s="20" t="n"/>
      <c r="P49" s="21">
        <f>IF(OR($A49="",$F49=""),"",MAX(0,Assumptions!$B$2-$F49))</f>
        <v/>
      </c>
      <c r="Q49" s="22">
        <f>IF($A49="","",IF(OR($L49="Won",$L49="Lost"),"Closed",IF($M49="","Needs Date",IF($M49&lt;Assumptions!$B$2,"Overdue",IF($M49&lt;=Assumptions!$B$2+Assumptions!$B$3,"Due Soon",IF($N49="","No Contact",IF(Assumptions!$B$2-$N49&gt;Assumptions!$B$4,"Review Contact","Scheduled")))))))</f>
        <v/>
      </c>
      <c r="R49" s="36">
        <f>IF(OR($A49="",$J49="",$L49=""),"",IFERROR($J49*VLOOKUP($L49,Assumptions!$D$3:$E$9,2,FALSE),""))</f>
        <v/>
      </c>
    </row>
    <row r="50">
      <c r="A50" s="14" t="n"/>
      <c r="B50" s="14" t="n"/>
      <c r="C50" s="14" t="n"/>
      <c r="D50" s="14" t="n"/>
      <c r="E50" s="14" t="n"/>
      <c r="F50" s="33" t="n"/>
      <c r="G50" s="33" t="n"/>
      <c r="H50" s="34" t="n"/>
      <c r="I50" s="35" t="n"/>
      <c r="J50" s="37">
        <f>IF(OR($A50="",$H50="",$I50=""),"",IFERROR($H50*$I50,""))</f>
        <v/>
      </c>
      <c r="K50" s="14" t="n"/>
      <c r="L50" s="19" t="n"/>
      <c r="M50" s="33" t="n"/>
      <c r="N50" s="33" t="n"/>
      <c r="O50" s="20" t="n"/>
      <c r="P50" s="11">
        <f>IF(OR($A50="",$F50=""),"",MAX(0,Assumptions!$B$2-$F50))</f>
        <v/>
      </c>
      <c r="Q50" s="24">
        <f>IF($A50="","",IF(OR($L50="Won",$L50="Lost"),"Closed",IF($M50="","Needs Date",IF($M50&lt;Assumptions!$B$2,"Overdue",IF($M50&lt;=Assumptions!$B$2+Assumptions!$B$3,"Due Soon",IF($N50="","No Contact",IF(Assumptions!$B$2-$N50&gt;Assumptions!$B$4,"Review Contact","Scheduled")))))))</f>
        <v/>
      </c>
      <c r="R50" s="37">
        <f>IF(OR($A50="",$J50="",$L50=""),"",IFERROR($J50*VLOOKUP($L50,Assumptions!$D$3:$E$9,2,FALSE),""))</f>
        <v/>
      </c>
    </row>
    <row r="51">
      <c r="A51" s="14" t="n"/>
      <c r="B51" s="14" t="n"/>
      <c r="C51" s="14" t="n"/>
      <c r="D51" s="14" t="n"/>
      <c r="E51" s="14" t="n"/>
      <c r="F51" s="33" t="n"/>
      <c r="G51" s="33" t="n"/>
      <c r="H51" s="34" t="n"/>
      <c r="I51" s="35" t="n"/>
      <c r="J51" s="36">
        <f>IF(OR($A51="",$H51="",$I51=""),"",IFERROR($H51*$I51,""))</f>
        <v/>
      </c>
      <c r="K51" s="14" t="n"/>
      <c r="L51" s="19" t="n"/>
      <c r="M51" s="33" t="n"/>
      <c r="N51" s="33" t="n"/>
      <c r="O51" s="20" t="n"/>
      <c r="P51" s="21">
        <f>IF(OR($A51="",$F51=""),"",MAX(0,Assumptions!$B$2-$F51))</f>
        <v/>
      </c>
      <c r="Q51" s="22">
        <f>IF($A51="","",IF(OR($L51="Won",$L51="Lost"),"Closed",IF($M51="","Needs Date",IF($M51&lt;Assumptions!$B$2,"Overdue",IF($M51&lt;=Assumptions!$B$2+Assumptions!$B$3,"Due Soon",IF($N51="","No Contact",IF(Assumptions!$B$2-$N51&gt;Assumptions!$B$4,"Review Contact","Scheduled")))))))</f>
        <v/>
      </c>
      <c r="R51" s="36">
        <f>IF(OR($A51="",$J51="",$L51=""),"",IFERROR($J51*VLOOKUP($L51,Assumptions!$D$3:$E$9,2,FALSE),""))</f>
        <v/>
      </c>
    </row>
    <row r="52">
      <c r="A52" s="14" t="n"/>
      <c r="B52" s="14" t="n"/>
      <c r="C52" s="14" t="n"/>
      <c r="D52" s="14" t="n"/>
      <c r="E52" s="14" t="n"/>
      <c r="F52" s="33" t="n"/>
      <c r="G52" s="33" t="n"/>
      <c r="H52" s="34" t="n"/>
      <c r="I52" s="35" t="n"/>
      <c r="J52" s="37">
        <f>IF(OR($A52="",$H52="",$I52=""),"",IFERROR($H52*$I52,""))</f>
        <v/>
      </c>
      <c r="K52" s="14" t="n"/>
      <c r="L52" s="19" t="n"/>
      <c r="M52" s="33" t="n"/>
      <c r="N52" s="33" t="n"/>
      <c r="O52" s="20" t="n"/>
      <c r="P52" s="11">
        <f>IF(OR($A52="",$F52=""),"",MAX(0,Assumptions!$B$2-$F52))</f>
        <v/>
      </c>
      <c r="Q52" s="24">
        <f>IF($A52="","",IF(OR($L52="Won",$L52="Lost"),"Closed",IF($M52="","Needs Date",IF($M52&lt;Assumptions!$B$2,"Overdue",IF($M52&lt;=Assumptions!$B$2+Assumptions!$B$3,"Due Soon",IF($N52="","No Contact",IF(Assumptions!$B$2-$N52&gt;Assumptions!$B$4,"Review Contact","Scheduled")))))))</f>
        <v/>
      </c>
      <c r="R52" s="37">
        <f>IF(OR($A52="",$J52="",$L52=""),"",IFERROR($J52*VLOOKUP($L52,Assumptions!$D$3:$E$9,2,FALSE),""))</f>
        <v/>
      </c>
    </row>
    <row r="53">
      <c r="A53" s="14" t="n"/>
      <c r="B53" s="14" t="n"/>
      <c r="C53" s="14" t="n"/>
      <c r="D53" s="14" t="n"/>
      <c r="E53" s="14" t="n"/>
      <c r="F53" s="33" t="n"/>
      <c r="G53" s="33" t="n"/>
      <c r="H53" s="34" t="n"/>
      <c r="I53" s="35" t="n"/>
      <c r="J53" s="36">
        <f>IF(OR($A53="",$H53="",$I53=""),"",IFERROR($H53*$I53,""))</f>
        <v/>
      </c>
      <c r="K53" s="14" t="n"/>
      <c r="L53" s="19" t="n"/>
      <c r="M53" s="33" t="n"/>
      <c r="N53" s="33" t="n"/>
      <c r="O53" s="20" t="n"/>
      <c r="P53" s="21">
        <f>IF(OR($A53="",$F53=""),"",MAX(0,Assumptions!$B$2-$F53))</f>
        <v/>
      </c>
      <c r="Q53" s="22">
        <f>IF($A53="","",IF(OR($L53="Won",$L53="Lost"),"Closed",IF($M53="","Needs Date",IF($M53&lt;Assumptions!$B$2,"Overdue",IF($M53&lt;=Assumptions!$B$2+Assumptions!$B$3,"Due Soon",IF($N53="","No Contact",IF(Assumptions!$B$2-$N53&gt;Assumptions!$B$4,"Review Contact","Scheduled")))))))</f>
        <v/>
      </c>
      <c r="R53" s="36">
        <f>IF(OR($A53="",$J53="",$L53=""),"",IFERROR($J53*VLOOKUP($L53,Assumptions!$D$3:$E$9,2,FALSE),""))</f>
        <v/>
      </c>
    </row>
    <row r="54">
      <c r="A54" s="14" t="n"/>
      <c r="B54" s="14" t="n"/>
      <c r="C54" s="14" t="n"/>
      <c r="D54" s="14" t="n"/>
      <c r="E54" s="14" t="n"/>
      <c r="F54" s="33" t="n"/>
      <c r="G54" s="33" t="n"/>
      <c r="H54" s="34" t="n"/>
      <c r="I54" s="35" t="n"/>
      <c r="J54" s="37">
        <f>IF(OR($A54="",$H54="",$I54=""),"",IFERROR($H54*$I54,""))</f>
        <v/>
      </c>
      <c r="K54" s="14" t="n"/>
      <c r="L54" s="19" t="n"/>
      <c r="M54" s="33" t="n"/>
      <c r="N54" s="33" t="n"/>
      <c r="O54" s="20" t="n"/>
      <c r="P54" s="11">
        <f>IF(OR($A54="",$F54=""),"",MAX(0,Assumptions!$B$2-$F54))</f>
        <v/>
      </c>
      <c r="Q54" s="24">
        <f>IF($A54="","",IF(OR($L54="Won",$L54="Lost"),"Closed",IF($M54="","Needs Date",IF($M54&lt;Assumptions!$B$2,"Overdue",IF($M54&lt;=Assumptions!$B$2+Assumptions!$B$3,"Due Soon",IF($N54="","No Contact",IF(Assumptions!$B$2-$N54&gt;Assumptions!$B$4,"Review Contact","Scheduled")))))))</f>
        <v/>
      </c>
      <c r="R54" s="37">
        <f>IF(OR($A54="",$J54="",$L54=""),"",IFERROR($J54*VLOOKUP($L54,Assumptions!$D$3:$E$9,2,FALSE),""))</f>
        <v/>
      </c>
    </row>
    <row r="55">
      <c r="A55" s="14" t="n"/>
      <c r="B55" s="14" t="n"/>
      <c r="C55" s="14" t="n"/>
      <c r="D55" s="14" t="n"/>
      <c r="E55" s="14" t="n"/>
      <c r="F55" s="33" t="n"/>
      <c r="G55" s="33" t="n"/>
      <c r="H55" s="34" t="n"/>
      <c r="I55" s="35" t="n"/>
      <c r="J55" s="36">
        <f>IF(OR($A55="",$H55="",$I55=""),"",IFERROR($H55*$I55,""))</f>
        <v/>
      </c>
      <c r="K55" s="14" t="n"/>
      <c r="L55" s="19" t="n"/>
      <c r="M55" s="33" t="n"/>
      <c r="N55" s="33" t="n"/>
      <c r="O55" s="20" t="n"/>
      <c r="P55" s="21">
        <f>IF(OR($A55="",$F55=""),"",MAX(0,Assumptions!$B$2-$F55))</f>
        <v/>
      </c>
      <c r="Q55" s="22">
        <f>IF($A55="","",IF(OR($L55="Won",$L55="Lost"),"Closed",IF($M55="","Needs Date",IF($M55&lt;Assumptions!$B$2,"Overdue",IF($M55&lt;=Assumptions!$B$2+Assumptions!$B$3,"Due Soon",IF($N55="","No Contact",IF(Assumptions!$B$2-$N55&gt;Assumptions!$B$4,"Review Contact","Scheduled")))))))</f>
        <v/>
      </c>
      <c r="R55" s="36">
        <f>IF(OR($A55="",$J55="",$L55=""),"",IFERROR($J55*VLOOKUP($L55,Assumptions!$D$3:$E$9,2,FALSE),""))</f>
        <v/>
      </c>
    </row>
    <row r="56">
      <c r="A56" s="14" t="n"/>
      <c r="B56" s="14" t="n"/>
      <c r="C56" s="14" t="n"/>
      <c r="D56" s="14" t="n"/>
      <c r="E56" s="14" t="n"/>
      <c r="F56" s="33" t="n"/>
      <c r="G56" s="33" t="n"/>
      <c r="H56" s="34" t="n"/>
      <c r="I56" s="35" t="n"/>
      <c r="J56" s="37">
        <f>IF(OR($A56="",$H56="",$I56=""),"",IFERROR($H56*$I56,""))</f>
        <v/>
      </c>
      <c r="K56" s="14" t="n"/>
      <c r="L56" s="19" t="n"/>
      <c r="M56" s="33" t="n"/>
      <c r="N56" s="33" t="n"/>
      <c r="O56" s="20" t="n"/>
      <c r="P56" s="11">
        <f>IF(OR($A56="",$F56=""),"",MAX(0,Assumptions!$B$2-$F56))</f>
        <v/>
      </c>
      <c r="Q56" s="24">
        <f>IF($A56="","",IF(OR($L56="Won",$L56="Lost"),"Closed",IF($M56="","Needs Date",IF($M56&lt;Assumptions!$B$2,"Overdue",IF($M56&lt;=Assumptions!$B$2+Assumptions!$B$3,"Due Soon",IF($N56="","No Contact",IF(Assumptions!$B$2-$N56&gt;Assumptions!$B$4,"Review Contact","Scheduled")))))))</f>
        <v/>
      </c>
      <c r="R56" s="37">
        <f>IF(OR($A56="",$J56="",$L56=""),"",IFERROR($J56*VLOOKUP($L56,Assumptions!$D$3:$E$9,2,FALSE),""))</f>
        <v/>
      </c>
    </row>
    <row r="57">
      <c r="A57" s="14" t="n"/>
      <c r="B57" s="14" t="n"/>
      <c r="C57" s="14" t="n"/>
      <c r="D57" s="14" t="n"/>
      <c r="E57" s="14" t="n"/>
      <c r="F57" s="33" t="n"/>
      <c r="G57" s="33" t="n"/>
      <c r="H57" s="34" t="n"/>
      <c r="I57" s="35" t="n"/>
      <c r="J57" s="36">
        <f>IF(OR($A57="",$H57="",$I57=""),"",IFERROR($H57*$I57,""))</f>
        <v/>
      </c>
      <c r="K57" s="14" t="n"/>
      <c r="L57" s="19" t="n"/>
      <c r="M57" s="33" t="n"/>
      <c r="N57" s="33" t="n"/>
      <c r="O57" s="20" t="n"/>
      <c r="P57" s="21">
        <f>IF(OR($A57="",$F57=""),"",MAX(0,Assumptions!$B$2-$F57))</f>
        <v/>
      </c>
      <c r="Q57" s="22">
        <f>IF($A57="","",IF(OR($L57="Won",$L57="Lost"),"Closed",IF($M57="","Needs Date",IF($M57&lt;Assumptions!$B$2,"Overdue",IF($M57&lt;=Assumptions!$B$2+Assumptions!$B$3,"Due Soon",IF($N57="","No Contact",IF(Assumptions!$B$2-$N57&gt;Assumptions!$B$4,"Review Contact","Scheduled")))))))</f>
        <v/>
      </c>
      <c r="R57" s="36">
        <f>IF(OR($A57="",$J57="",$L57=""),"",IFERROR($J57*VLOOKUP($L57,Assumptions!$D$3:$E$9,2,FALSE),""))</f>
        <v/>
      </c>
    </row>
    <row r="58">
      <c r="A58" s="14" t="n"/>
      <c r="B58" s="14" t="n"/>
      <c r="C58" s="14" t="n"/>
      <c r="D58" s="14" t="n"/>
      <c r="E58" s="14" t="n"/>
      <c r="F58" s="33" t="n"/>
      <c r="G58" s="33" t="n"/>
      <c r="H58" s="34" t="n"/>
      <c r="I58" s="35" t="n"/>
      <c r="J58" s="37">
        <f>IF(OR($A58="",$H58="",$I58=""),"",IFERROR($H58*$I58,""))</f>
        <v/>
      </c>
      <c r="K58" s="14" t="n"/>
      <c r="L58" s="19" t="n"/>
      <c r="M58" s="33" t="n"/>
      <c r="N58" s="33" t="n"/>
      <c r="O58" s="20" t="n"/>
      <c r="P58" s="11">
        <f>IF(OR($A58="",$F58=""),"",MAX(0,Assumptions!$B$2-$F58))</f>
        <v/>
      </c>
      <c r="Q58" s="24">
        <f>IF($A58="","",IF(OR($L58="Won",$L58="Lost"),"Closed",IF($M58="","Needs Date",IF($M58&lt;Assumptions!$B$2,"Overdue",IF($M58&lt;=Assumptions!$B$2+Assumptions!$B$3,"Due Soon",IF($N58="","No Contact",IF(Assumptions!$B$2-$N58&gt;Assumptions!$B$4,"Review Contact","Scheduled")))))))</f>
        <v/>
      </c>
      <c r="R58" s="37">
        <f>IF(OR($A58="",$J58="",$L58=""),"",IFERROR($J58*VLOOKUP($L58,Assumptions!$D$3:$E$9,2,FALSE),""))</f>
        <v/>
      </c>
    </row>
    <row r="59">
      <c r="A59" s="14" t="n"/>
      <c r="B59" s="14" t="n"/>
      <c r="C59" s="14" t="n"/>
      <c r="D59" s="14" t="n"/>
      <c r="E59" s="14" t="n"/>
      <c r="F59" s="33" t="n"/>
      <c r="G59" s="33" t="n"/>
      <c r="H59" s="34" t="n"/>
      <c r="I59" s="35" t="n"/>
      <c r="J59" s="36">
        <f>IF(OR($A59="",$H59="",$I59=""),"",IFERROR($H59*$I59,""))</f>
        <v/>
      </c>
      <c r="K59" s="14" t="n"/>
      <c r="L59" s="19" t="n"/>
      <c r="M59" s="33" t="n"/>
      <c r="N59" s="33" t="n"/>
      <c r="O59" s="20" t="n"/>
      <c r="P59" s="21">
        <f>IF(OR($A59="",$F59=""),"",MAX(0,Assumptions!$B$2-$F59))</f>
        <v/>
      </c>
      <c r="Q59" s="22">
        <f>IF($A59="","",IF(OR($L59="Won",$L59="Lost"),"Closed",IF($M59="","Needs Date",IF($M59&lt;Assumptions!$B$2,"Overdue",IF($M59&lt;=Assumptions!$B$2+Assumptions!$B$3,"Due Soon",IF($N59="","No Contact",IF(Assumptions!$B$2-$N59&gt;Assumptions!$B$4,"Review Contact","Scheduled")))))))</f>
        <v/>
      </c>
      <c r="R59" s="36">
        <f>IF(OR($A59="",$J59="",$L59=""),"",IFERROR($J59*VLOOKUP($L59,Assumptions!$D$3:$E$9,2,FALSE),""))</f>
        <v/>
      </c>
    </row>
    <row r="60">
      <c r="A60" s="14" t="n"/>
      <c r="B60" s="14" t="n"/>
      <c r="C60" s="14" t="n"/>
      <c r="D60" s="14" t="n"/>
      <c r="E60" s="14" t="n"/>
      <c r="F60" s="33" t="n"/>
      <c r="G60" s="33" t="n"/>
      <c r="H60" s="34" t="n"/>
      <c r="I60" s="35" t="n"/>
      <c r="J60" s="37">
        <f>IF(OR($A60="",$H60="",$I60=""),"",IFERROR($H60*$I60,""))</f>
        <v/>
      </c>
      <c r="K60" s="14" t="n"/>
      <c r="L60" s="19" t="n"/>
      <c r="M60" s="33" t="n"/>
      <c r="N60" s="33" t="n"/>
      <c r="O60" s="20" t="n"/>
      <c r="P60" s="11">
        <f>IF(OR($A60="",$F60=""),"",MAX(0,Assumptions!$B$2-$F60))</f>
        <v/>
      </c>
      <c r="Q60" s="24">
        <f>IF($A60="","",IF(OR($L60="Won",$L60="Lost"),"Closed",IF($M60="","Needs Date",IF($M60&lt;Assumptions!$B$2,"Overdue",IF($M60&lt;=Assumptions!$B$2+Assumptions!$B$3,"Due Soon",IF($N60="","No Contact",IF(Assumptions!$B$2-$N60&gt;Assumptions!$B$4,"Review Contact","Scheduled")))))))</f>
        <v/>
      </c>
      <c r="R60" s="37">
        <f>IF(OR($A60="",$J60="",$L60=""),"",IFERROR($J60*VLOOKUP($L60,Assumptions!$D$3:$E$9,2,FALSE),""))</f>
        <v/>
      </c>
    </row>
    <row r="61">
      <c r="A61" s="14" t="n"/>
      <c r="B61" s="14" t="n"/>
      <c r="C61" s="14" t="n"/>
      <c r="D61" s="14" t="n"/>
      <c r="E61" s="14" t="n"/>
      <c r="F61" s="33" t="n"/>
      <c r="G61" s="33" t="n"/>
      <c r="H61" s="34" t="n"/>
      <c r="I61" s="35" t="n"/>
      <c r="J61" s="36">
        <f>IF(OR($A61="",$H61="",$I61=""),"",IFERROR($H61*$I61,""))</f>
        <v/>
      </c>
      <c r="K61" s="14" t="n"/>
      <c r="L61" s="19" t="n"/>
      <c r="M61" s="33" t="n"/>
      <c r="N61" s="33" t="n"/>
      <c r="O61" s="20" t="n"/>
      <c r="P61" s="21">
        <f>IF(OR($A61="",$F61=""),"",MAX(0,Assumptions!$B$2-$F61))</f>
        <v/>
      </c>
      <c r="Q61" s="22">
        <f>IF($A61="","",IF(OR($L61="Won",$L61="Lost"),"Closed",IF($M61="","Needs Date",IF($M61&lt;Assumptions!$B$2,"Overdue",IF($M61&lt;=Assumptions!$B$2+Assumptions!$B$3,"Due Soon",IF($N61="","No Contact",IF(Assumptions!$B$2-$N61&gt;Assumptions!$B$4,"Review Contact","Scheduled")))))))</f>
        <v/>
      </c>
      <c r="R61" s="36">
        <f>IF(OR($A61="",$J61="",$L61=""),"",IFERROR($J61*VLOOKUP($L61,Assumptions!$D$3:$E$9,2,FALSE),""))</f>
        <v/>
      </c>
    </row>
    <row r="62">
      <c r="A62" s="14" t="n"/>
      <c r="B62" s="14" t="n"/>
      <c r="C62" s="14" t="n"/>
      <c r="D62" s="14" t="n"/>
      <c r="E62" s="14" t="n"/>
      <c r="F62" s="33" t="n"/>
      <c r="G62" s="33" t="n"/>
      <c r="H62" s="34" t="n"/>
      <c r="I62" s="35" t="n"/>
      <c r="J62" s="37">
        <f>IF(OR($A62="",$H62="",$I62=""),"",IFERROR($H62*$I62,""))</f>
        <v/>
      </c>
      <c r="K62" s="14" t="n"/>
      <c r="L62" s="19" t="n"/>
      <c r="M62" s="33" t="n"/>
      <c r="N62" s="33" t="n"/>
      <c r="O62" s="20" t="n"/>
      <c r="P62" s="11">
        <f>IF(OR($A62="",$F62=""),"",MAX(0,Assumptions!$B$2-$F62))</f>
        <v/>
      </c>
      <c r="Q62" s="24">
        <f>IF($A62="","",IF(OR($L62="Won",$L62="Lost"),"Closed",IF($M62="","Needs Date",IF($M62&lt;Assumptions!$B$2,"Overdue",IF($M62&lt;=Assumptions!$B$2+Assumptions!$B$3,"Due Soon",IF($N62="","No Contact",IF(Assumptions!$B$2-$N62&gt;Assumptions!$B$4,"Review Contact","Scheduled")))))))</f>
        <v/>
      </c>
      <c r="R62" s="37">
        <f>IF(OR($A62="",$J62="",$L62=""),"",IFERROR($J62*VLOOKUP($L62,Assumptions!$D$3:$E$9,2,FALSE),""))</f>
        <v/>
      </c>
    </row>
    <row r="63">
      <c r="A63" s="14" t="n"/>
      <c r="B63" s="14" t="n"/>
      <c r="C63" s="14" t="n"/>
      <c r="D63" s="14" t="n"/>
      <c r="E63" s="14" t="n"/>
      <c r="F63" s="33" t="n"/>
      <c r="G63" s="33" t="n"/>
      <c r="H63" s="34" t="n"/>
      <c r="I63" s="35" t="n"/>
      <c r="J63" s="36">
        <f>IF(OR($A63="",$H63="",$I63=""),"",IFERROR($H63*$I63,""))</f>
        <v/>
      </c>
      <c r="K63" s="14" t="n"/>
      <c r="L63" s="19" t="n"/>
      <c r="M63" s="33" t="n"/>
      <c r="N63" s="33" t="n"/>
      <c r="O63" s="20" t="n"/>
      <c r="P63" s="21">
        <f>IF(OR($A63="",$F63=""),"",MAX(0,Assumptions!$B$2-$F63))</f>
        <v/>
      </c>
      <c r="Q63" s="22">
        <f>IF($A63="","",IF(OR($L63="Won",$L63="Lost"),"Closed",IF($M63="","Needs Date",IF($M63&lt;Assumptions!$B$2,"Overdue",IF($M63&lt;=Assumptions!$B$2+Assumptions!$B$3,"Due Soon",IF($N63="","No Contact",IF(Assumptions!$B$2-$N63&gt;Assumptions!$B$4,"Review Contact","Scheduled")))))))</f>
        <v/>
      </c>
      <c r="R63" s="36">
        <f>IF(OR($A63="",$J63="",$L63=""),"",IFERROR($J63*VLOOKUP($L63,Assumptions!$D$3:$E$9,2,FALSE),""))</f>
        <v/>
      </c>
    </row>
    <row r="64">
      <c r="A64" s="14" t="n"/>
      <c r="B64" s="14" t="n"/>
      <c r="C64" s="14" t="n"/>
      <c r="D64" s="14" t="n"/>
      <c r="E64" s="14" t="n"/>
      <c r="F64" s="33" t="n"/>
      <c r="G64" s="33" t="n"/>
      <c r="H64" s="34" t="n"/>
      <c r="I64" s="35" t="n"/>
      <c r="J64" s="37">
        <f>IF(OR($A64="",$H64="",$I64=""),"",IFERROR($H64*$I64,""))</f>
        <v/>
      </c>
      <c r="K64" s="14" t="n"/>
      <c r="L64" s="19" t="n"/>
      <c r="M64" s="33" t="n"/>
      <c r="N64" s="33" t="n"/>
      <c r="O64" s="20" t="n"/>
      <c r="P64" s="11">
        <f>IF(OR($A64="",$F64=""),"",MAX(0,Assumptions!$B$2-$F64))</f>
        <v/>
      </c>
      <c r="Q64" s="24">
        <f>IF($A64="","",IF(OR($L64="Won",$L64="Lost"),"Closed",IF($M64="","Needs Date",IF($M64&lt;Assumptions!$B$2,"Overdue",IF($M64&lt;=Assumptions!$B$2+Assumptions!$B$3,"Due Soon",IF($N64="","No Contact",IF(Assumptions!$B$2-$N64&gt;Assumptions!$B$4,"Review Contact","Scheduled")))))))</f>
        <v/>
      </c>
      <c r="R64" s="37">
        <f>IF(OR($A64="",$J64="",$L64=""),"",IFERROR($J64*VLOOKUP($L64,Assumptions!$D$3:$E$9,2,FALSE),""))</f>
        <v/>
      </c>
    </row>
    <row r="65">
      <c r="A65" s="14" t="n"/>
      <c r="B65" s="14" t="n"/>
      <c r="C65" s="14" t="n"/>
      <c r="D65" s="14" t="n"/>
      <c r="E65" s="14" t="n"/>
      <c r="F65" s="33" t="n"/>
      <c r="G65" s="33" t="n"/>
      <c r="H65" s="34" t="n"/>
      <c r="I65" s="35" t="n"/>
      <c r="J65" s="36">
        <f>IF(OR($A65="",$H65="",$I65=""),"",IFERROR($H65*$I65,""))</f>
        <v/>
      </c>
      <c r="K65" s="14" t="n"/>
      <c r="L65" s="19" t="n"/>
      <c r="M65" s="33" t="n"/>
      <c r="N65" s="33" t="n"/>
      <c r="O65" s="20" t="n"/>
      <c r="P65" s="21">
        <f>IF(OR($A65="",$F65=""),"",MAX(0,Assumptions!$B$2-$F65))</f>
        <v/>
      </c>
      <c r="Q65" s="22">
        <f>IF($A65="","",IF(OR($L65="Won",$L65="Lost"),"Closed",IF($M65="","Needs Date",IF($M65&lt;Assumptions!$B$2,"Overdue",IF($M65&lt;=Assumptions!$B$2+Assumptions!$B$3,"Due Soon",IF($N65="","No Contact",IF(Assumptions!$B$2-$N65&gt;Assumptions!$B$4,"Review Contact","Scheduled")))))))</f>
        <v/>
      </c>
      <c r="R65" s="36">
        <f>IF(OR($A65="",$J65="",$L65=""),"",IFERROR($J65*VLOOKUP($L65,Assumptions!$D$3:$E$9,2,FALSE),""))</f>
        <v/>
      </c>
    </row>
    <row r="66">
      <c r="A66" s="14" t="n"/>
      <c r="B66" s="14" t="n"/>
      <c r="C66" s="14" t="n"/>
      <c r="D66" s="14" t="n"/>
      <c r="E66" s="14" t="n"/>
      <c r="F66" s="33" t="n"/>
      <c r="G66" s="33" t="n"/>
      <c r="H66" s="34" t="n"/>
      <c r="I66" s="35" t="n"/>
      <c r="J66" s="37">
        <f>IF(OR($A66="",$H66="",$I66=""),"",IFERROR($H66*$I66,""))</f>
        <v/>
      </c>
      <c r="K66" s="14" t="n"/>
      <c r="L66" s="19" t="n"/>
      <c r="M66" s="33" t="n"/>
      <c r="N66" s="33" t="n"/>
      <c r="O66" s="20" t="n"/>
      <c r="P66" s="11">
        <f>IF(OR($A66="",$F66=""),"",MAX(0,Assumptions!$B$2-$F66))</f>
        <v/>
      </c>
      <c r="Q66" s="24">
        <f>IF($A66="","",IF(OR($L66="Won",$L66="Lost"),"Closed",IF($M66="","Needs Date",IF($M66&lt;Assumptions!$B$2,"Overdue",IF($M66&lt;=Assumptions!$B$2+Assumptions!$B$3,"Due Soon",IF($N66="","No Contact",IF(Assumptions!$B$2-$N66&gt;Assumptions!$B$4,"Review Contact","Scheduled")))))))</f>
        <v/>
      </c>
      <c r="R66" s="37">
        <f>IF(OR($A66="",$J66="",$L66=""),"",IFERROR($J66*VLOOKUP($L66,Assumptions!$D$3:$E$9,2,FALSE),""))</f>
        <v/>
      </c>
    </row>
    <row r="67">
      <c r="A67" s="14" t="n"/>
      <c r="B67" s="14" t="n"/>
      <c r="C67" s="14" t="n"/>
      <c r="D67" s="14" t="n"/>
      <c r="E67" s="14" t="n"/>
      <c r="F67" s="33" t="n"/>
      <c r="G67" s="33" t="n"/>
      <c r="H67" s="34" t="n"/>
      <c r="I67" s="35" t="n"/>
      <c r="J67" s="36">
        <f>IF(OR($A67="",$H67="",$I67=""),"",IFERROR($H67*$I67,""))</f>
        <v/>
      </c>
      <c r="K67" s="14" t="n"/>
      <c r="L67" s="19" t="n"/>
      <c r="M67" s="33" t="n"/>
      <c r="N67" s="33" t="n"/>
      <c r="O67" s="20" t="n"/>
      <c r="P67" s="21">
        <f>IF(OR($A67="",$F67=""),"",MAX(0,Assumptions!$B$2-$F67))</f>
        <v/>
      </c>
      <c r="Q67" s="22">
        <f>IF($A67="","",IF(OR($L67="Won",$L67="Lost"),"Closed",IF($M67="","Needs Date",IF($M67&lt;Assumptions!$B$2,"Overdue",IF($M67&lt;=Assumptions!$B$2+Assumptions!$B$3,"Due Soon",IF($N67="","No Contact",IF(Assumptions!$B$2-$N67&gt;Assumptions!$B$4,"Review Contact","Scheduled")))))))</f>
        <v/>
      </c>
      <c r="R67" s="36">
        <f>IF(OR($A67="",$J67="",$L67=""),"",IFERROR($J67*VLOOKUP($L67,Assumptions!$D$3:$E$9,2,FALSE),""))</f>
        <v/>
      </c>
    </row>
    <row r="68">
      <c r="A68" s="14" t="n"/>
      <c r="B68" s="14" t="n"/>
      <c r="C68" s="14" t="n"/>
      <c r="D68" s="14" t="n"/>
      <c r="E68" s="14" t="n"/>
      <c r="F68" s="33" t="n"/>
      <c r="G68" s="33" t="n"/>
      <c r="H68" s="34" t="n"/>
      <c r="I68" s="35" t="n"/>
      <c r="J68" s="37">
        <f>IF(OR($A68="",$H68="",$I68=""),"",IFERROR($H68*$I68,""))</f>
        <v/>
      </c>
      <c r="K68" s="14" t="n"/>
      <c r="L68" s="19" t="n"/>
      <c r="M68" s="33" t="n"/>
      <c r="N68" s="33" t="n"/>
      <c r="O68" s="20" t="n"/>
      <c r="P68" s="11">
        <f>IF(OR($A68="",$F68=""),"",MAX(0,Assumptions!$B$2-$F68))</f>
        <v/>
      </c>
      <c r="Q68" s="24">
        <f>IF($A68="","",IF(OR($L68="Won",$L68="Lost"),"Closed",IF($M68="","Needs Date",IF($M68&lt;Assumptions!$B$2,"Overdue",IF($M68&lt;=Assumptions!$B$2+Assumptions!$B$3,"Due Soon",IF($N68="","No Contact",IF(Assumptions!$B$2-$N68&gt;Assumptions!$B$4,"Review Contact","Scheduled")))))))</f>
        <v/>
      </c>
      <c r="R68" s="37">
        <f>IF(OR($A68="",$J68="",$L68=""),"",IFERROR($J68*VLOOKUP($L68,Assumptions!$D$3:$E$9,2,FALSE),""))</f>
        <v/>
      </c>
    </row>
    <row r="69">
      <c r="A69" s="14" t="n"/>
      <c r="B69" s="14" t="n"/>
      <c r="C69" s="14" t="n"/>
      <c r="D69" s="14" t="n"/>
      <c r="E69" s="14" t="n"/>
      <c r="F69" s="33" t="n"/>
      <c r="G69" s="33" t="n"/>
      <c r="H69" s="34" t="n"/>
      <c r="I69" s="35" t="n"/>
      <c r="J69" s="36">
        <f>IF(OR($A69="",$H69="",$I69=""),"",IFERROR($H69*$I69,""))</f>
        <v/>
      </c>
      <c r="K69" s="14" t="n"/>
      <c r="L69" s="19" t="n"/>
      <c r="M69" s="33" t="n"/>
      <c r="N69" s="33" t="n"/>
      <c r="O69" s="20" t="n"/>
      <c r="P69" s="21">
        <f>IF(OR($A69="",$F69=""),"",MAX(0,Assumptions!$B$2-$F69))</f>
        <v/>
      </c>
      <c r="Q69" s="22">
        <f>IF($A69="","",IF(OR($L69="Won",$L69="Lost"),"Closed",IF($M69="","Needs Date",IF($M69&lt;Assumptions!$B$2,"Overdue",IF($M69&lt;=Assumptions!$B$2+Assumptions!$B$3,"Due Soon",IF($N69="","No Contact",IF(Assumptions!$B$2-$N69&gt;Assumptions!$B$4,"Review Contact","Scheduled")))))))</f>
        <v/>
      </c>
      <c r="R69" s="36">
        <f>IF(OR($A69="",$J69="",$L69=""),"",IFERROR($J69*VLOOKUP($L69,Assumptions!$D$3:$E$9,2,FALSE),""))</f>
        <v/>
      </c>
    </row>
    <row r="70">
      <c r="A70" s="14" t="n"/>
      <c r="B70" s="14" t="n"/>
      <c r="C70" s="14" t="n"/>
      <c r="D70" s="14" t="n"/>
      <c r="E70" s="14" t="n"/>
      <c r="F70" s="33" t="n"/>
      <c r="G70" s="33" t="n"/>
      <c r="H70" s="34" t="n"/>
      <c r="I70" s="35" t="n"/>
      <c r="J70" s="37">
        <f>IF(OR($A70="",$H70="",$I70=""),"",IFERROR($H70*$I70,""))</f>
        <v/>
      </c>
      <c r="K70" s="14" t="n"/>
      <c r="L70" s="19" t="n"/>
      <c r="M70" s="33" t="n"/>
      <c r="N70" s="33" t="n"/>
      <c r="O70" s="20" t="n"/>
      <c r="P70" s="11">
        <f>IF(OR($A70="",$F70=""),"",MAX(0,Assumptions!$B$2-$F70))</f>
        <v/>
      </c>
      <c r="Q70" s="24">
        <f>IF($A70="","",IF(OR($L70="Won",$L70="Lost"),"Closed",IF($M70="","Needs Date",IF($M70&lt;Assumptions!$B$2,"Overdue",IF($M70&lt;=Assumptions!$B$2+Assumptions!$B$3,"Due Soon",IF($N70="","No Contact",IF(Assumptions!$B$2-$N70&gt;Assumptions!$B$4,"Review Contact","Scheduled")))))))</f>
        <v/>
      </c>
      <c r="R70" s="37">
        <f>IF(OR($A70="",$J70="",$L70=""),"",IFERROR($J70*VLOOKUP($L70,Assumptions!$D$3:$E$9,2,FALSE),""))</f>
        <v/>
      </c>
    </row>
    <row r="71">
      <c r="A71" s="14" t="n"/>
      <c r="B71" s="14" t="n"/>
      <c r="C71" s="14" t="n"/>
      <c r="D71" s="14" t="n"/>
      <c r="E71" s="14" t="n"/>
      <c r="F71" s="33" t="n"/>
      <c r="G71" s="33" t="n"/>
      <c r="H71" s="34" t="n"/>
      <c r="I71" s="35" t="n"/>
      <c r="J71" s="36">
        <f>IF(OR($A71="",$H71="",$I71=""),"",IFERROR($H71*$I71,""))</f>
        <v/>
      </c>
      <c r="K71" s="14" t="n"/>
      <c r="L71" s="19" t="n"/>
      <c r="M71" s="33" t="n"/>
      <c r="N71" s="33" t="n"/>
      <c r="O71" s="20" t="n"/>
      <c r="P71" s="21">
        <f>IF(OR($A71="",$F71=""),"",MAX(0,Assumptions!$B$2-$F71))</f>
        <v/>
      </c>
      <c r="Q71" s="22">
        <f>IF($A71="","",IF(OR($L71="Won",$L71="Lost"),"Closed",IF($M71="","Needs Date",IF($M71&lt;Assumptions!$B$2,"Overdue",IF($M71&lt;=Assumptions!$B$2+Assumptions!$B$3,"Due Soon",IF($N71="","No Contact",IF(Assumptions!$B$2-$N71&gt;Assumptions!$B$4,"Review Contact","Scheduled")))))))</f>
        <v/>
      </c>
      <c r="R71" s="36">
        <f>IF(OR($A71="",$J71="",$L71=""),"",IFERROR($J71*VLOOKUP($L71,Assumptions!$D$3:$E$9,2,FALSE),""))</f>
        <v/>
      </c>
    </row>
    <row r="72">
      <c r="A72" s="14" t="n"/>
      <c r="B72" s="14" t="n"/>
      <c r="C72" s="14" t="n"/>
      <c r="D72" s="14" t="n"/>
      <c r="E72" s="14" t="n"/>
      <c r="F72" s="33" t="n"/>
      <c r="G72" s="33" t="n"/>
      <c r="H72" s="34" t="n"/>
      <c r="I72" s="35" t="n"/>
      <c r="J72" s="37">
        <f>IF(OR($A72="",$H72="",$I72=""),"",IFERROR($H72*$I72,""))</f>
        <v/>
      </c>
      <c r="K72" s="14" t="n"/>
      <c r="L72" s="19" t="n"/>
      <c r="M72" s="33" t="n"/>
      <c r="N72" s="33" t="n"/>
      <c r="O72" s="20" t="n"/>
      <c r="P72" s="11">
        <f>IF(OR($A72="",$F72=""),"",MAX(0,Assumptions!$B$2-$F72))</f>
        <v/>
      </c>
      <c r="Q72" s="24">
        <f>IF($A72="","",IF(OR($L72="Won",$L72="Lost"),"Closed",IF($M72="","Needs Date",IF($M72&lt;Assumptions!$B$2,"Overdue",IF($M72&lt;=Assumptions!$B$2+Assumptions!$B$3,"Due Soon",IF($N72="","No Contact",IF(Assumptions!$B$2-$N72&gt;Assumptions!$B$4,"Review Contact","Scheduled")))))))</f>
        <v/>
      </c>
      <c r="R72" s="37">
        <f>IF(OR($A72="",$J72="",$L72=""),"",IFERROR($J72*VLOOKUP($L72,Assumptions!$D$3:$E$9,2,FALSE),""))</f>
        <v/>
      </c>
    </row>
    <row r="73">
      <c r="A73" s="14" t="n"/>
      <c r="B73" s="14" t="n"/>
      <c r="C73" s="14" t="n"/>
      <c r="D73" s="14" t="n"/>
      <c r="E73" s="14" t="n"/>
      <c r="F73" s="33" t="n"/>
      <c r="G73" s="33" t="n"/>
      <c r="H73" s="34" t="n"/>
      <c r="I73" s="35" t="n"/>
      <c r="J73" s="36">
        <f>IF(OR($A73="",$H73="",$I73=""),"",IFERROR($H73*$I73,""))</f>
        <v/>
      </c>
      <c r="K73" s="14" t="n"/>
      <c r="L73" s="19" t="n"/>
      <c r="M73" s="33" t="n"/>
      <c r="N73" s="33" t="n"/>
      <c r="O73" s="20" t="n"/>
      <c r="P73" s="21">
        <f>IF(OR($A73="",$F73=""),"",MAX(0,Assumptions!$B$2-$F73))</f>
        <v/>
      </c>
      <c r="Q73" s="22">
        <f>IF($A73="","",IF(OR($L73="Won",$L73="Lost"),"Closed",IF($M73="","Needs Date",IF($M73&lt;Assumptions!$B$2,"Overdue",IF($M73&lt;=Assumptions!$B$2+Assumptions!$B$3,"Due Soon",IF($N73="","No Contact",IF(Assumptions!$B$2-$N73&gt;Assumptions!$B$4,"Review Contact","Scheduled")))))))</f>
        <v/>
      </c>
      <c r="R73" s="36">
        <f>IF(OR($A73="",$J73="",$L73=""),"",IFERROR($J73*VLOOKUP($L73,Assumptions!$D$3:$E$9,2,FALSE),""))</f>
        <v/>
      </c>
    </row>
    <row r="74">
      <c r="A74" s="14" t="n"/>
      <c r="B74" s="14" t="n"/>
      <c r="C74" s="14" t="n"/>
      <c r="D74" s="14" t="n"/>
      <c r="E74" s="14" t="n"/>
      <c r="F74" s="33" t="n"/>
      <c r="G74" s="33" t="n"/>
      <c r="H74" s="34" t="n"/>
      <c r="I74" s="35" t="n"/>
      <c r="J74" s="37">
        <f>IF(OR($A74="",$H74="",$I74=""),"",IFERROR($H74*$I74,""))</f>
        <v/>
      </c>
      <c r="K74" s="14" t="n"/>
      <c r="L74" s="19" t="n"/>
      <c r="M74" s="33" t="n"/>
      <c r="N74" s="33" t="n"/>
      <c r="O74" s="20" t="n"/>
      <c r="P74" s="11">
        <f>IF(OR($A74="",$F74=""),"",MAX(0,Assumptions!$B$2-$F74))</f>
        <v/>
      </c>
      <c r="Q74" s="24">
        <f>IF($A74="","",IF(OR($L74="Won",$L74="Lost"),"Closed",IF($M74="","Needs Date",IF($M74&lt;Assumptions!$B$2,"Overdue",IF($M74&lt;=Assumptions!$B$2+Assumptions!$B$3,"Due Soon",IF($N74="","No Contact",IF(Assumptions!$B$2-$N74&gt;Assumptions!$B$4,"Review Contact","Scheduled")))))))</f>
        <v/>
      </c>
      <c r="R74" s="37">
        <f>IF(OR($A74="",$J74="",$L74=""),"",IFERROR($J74*VLOOKUP($L74,Assumptions!$D$3:$E$9,2,FALSE),""))</f>
        <v/>
      </c>
    </row>
    <row r="75">
      <c r="A75" s="14" t="n"/>
      <c r="B75" s="14" t="n"/>
      <c r="C75" s="14" t="n"/>
      <c r="D75" s="14" t="n"/>
      <c r="E75" s="14" t="n"/>
      <c r="F75" s="33" t="n"/>
      <c r="G75" s="33" t="n"/>
      <c r="H75" s="34" t="n"/>
      <c r="I75" s="35" t="n"/>
      <c r="J75" s="36">
        <f>IF(OR($A75="",$H75="",$I75=""),"",IFERROR($H75*$I75,""))</f>
        <v/>
      </c>
      <c r="K75" s="14" t="n"/>
      <c r="L75" s="19" t="n"/>
      <c r="M75" s="33" t="n"/>
      <c r="N75" s="33" t="n"/>
      <c r="O75" s="20" t="n"/>
      <c r="P75" s="21">
        <f>IF(OR($A75="",$F75=""),"",MAX(0,Assumptions!$B$2-$F75))</f>
        <v/>
      </c>
      <c r="Q75" s="22">
        <f>IF($A75="","",IF(OR($L75="Won",$L75="Lost"),"Closed",IF($M75="","Needs Date",IF($M75&lt;Assumptions!$B$2,"Overdue",IF($M75&lt;=Assumptions!$B$2+Assumptions!$B$3,"Due Soon",IF($N75="","No Contact",IF(Assumptions!$B$2-$N75&gt;Assumptions!$B$4,"Review Contact","Scheduled")))))))</f>
        <v/>
      </c>
      <c r="R75" s="36">
        <f>IF(OR($A75="",$J75="",$L75=""),"",IFERROR($J75*VLOOKUP($L75,Assumptions!$D$3:$E$9,2,FALSE),""))</f>
        <v/>
      </c>
    </row>
    <row r="76">
      <c r="A76" s="14" t="n"/>
      <c r="B76" s="14" t="n"/>
      <c r="C76" s="14" t="n"/>
      <c r="D76" s="14" t="n"/>
      <c r="E76" s="14" t="n"/>
      <c r="F76" s="33" t="n"/>
      <c r="G76" s="33" t="n"/>
      <c r="H76" s="34" t="n"/>
      <c r="I76" s="35" t="n"/>
      <c r="J76" s="37">
        <f>IF(OR($A76="",$H76="",$I76=""),"",IFERROR($H76*$I76,""))</f>
        <v/>
      </c>
      <c r="K76" s="14" t="n"/>
      <c r="L76" s="19" t="n"/>
      <c r="M76" s="33" t="n"/>
      <c r="N76" s="33" t="n"/>
      <c r="O76" s="20" t="n"/>
      <c r="P76" s="11">
        <f>IF(OR($A76="",$F76=""),"",MAX(0,Assumptions!$B$2-$F76))</f>
        <v/>
      </c>
      <c r="Q76" s="24">
        <f>IF($A76="","",IF(OR($L76="Won",$L76="Lost"),"Closed",IF($M76="","Needs Date",IF($M76&lt;Assumptions!$B$2,"Overdue",IF($M76&lt;=Assumptions!$B$2+Assumptions!$B$3,"Due Soon",IF($N76="","No Contact",IF(Assumptions!$B$2-$N76&gt;Assumptions!$B$4,"Review Contact","Scheduled")))))))</f>
        <v/>
      </c>
      <c r="R76" s="37">
        <f>IF(OR($A76="",$J76="",$L76=""),"",IFERROR($J76*VLOOKUP($L76,Assumptions!$D$3:$E$9,2,FALSE),""))</f>
        <v/>
      </c>
    </row>
    <row r="77">
      <c r="A77" s="14" t="n"/>
      <c r="B77" s="14" t="n"/>
      <c r="C77" s="14" t="n"/>
      <c r="D77" s="14" t="n"/>
      <c r="E77" s="14" t="n"/>
      <c r="F77" s="33" t="n"/>
      <c r="G77" s="33" t="n"/>
      <c r="H77" s="34" t="n"/>
      <c r="I77" s="35" t="n"/>
      <c r="J77" s="36">
        <f>IF(OR($A77="",$H77="",$I77=""),"",IFERROR($H77*$I77,""))</f>
        <v/>
      </c>
      <c r="K77" s="14" t="n"/>
      <c r="L77" s="19" t="n"/>
      <c r="M77" s="33" t="n"/>
      <c r="N77" s="33" t="n"/>
      <c r="O77" s="20" t="n"/>
      <c r="P77" s="21">
        <f>IF(OR($A77="",$F77=""),"",MAX(0,Assumptions!$B$2-$F77))</f>
        <v/>
      </c>
      <c r="Q77" s="22">
        <f>IF($A77="","",IF(OR($L77="Won",$L77="Lost"),"Closed",IF($M77="","Needs Date",IF($M77&lt;Assumptions!$B$2,"Overdue",IF($M77&lt;=Assumptions!$B$2+Assumptions!$B$3,"Due Soon",IF($N77="","No Contact",IF(Assumptions!$B$2-$N77&gt;Assumptions!$B$4,"Review Contact","Scheduled")))))))</f>
        <v/>
      </c>
      <c r="R77" s="36">
        <f>IF(OR($A77="",$J77="",$L77=""),"",IFERROR($J77*VLOOKUP($L77,Assumptions!$D$3:$E$9,2,FALSE),""))</f>
        <v/>
      </c>
    </row>
    <row r="78">
      <c r="A78" s="14" t="n"/>
      <c r="B78" s="14" t="n"/>
      <c r="C78" s="14" t="n"/>
      <c r="D78" s="14" t="n"/>
      <c r="E78" s="14" t="n"/>
      <c r="F78" s="33" t="n"/>
      <c r="G78" s="33" t="n"/>
      <c r="H78" s="34" t="n"/>
      <c r="I78" s="35" t="n"/>
      <c r="J78" s="37">
        <f>IF(OR($A78="",$H78="",$I78=""),"",IFERROR($H78*$I78,""))</f>
        <v/>
      </c>
      <c r="K78" s="14" t="n"/>
      <c r="L78" s="19" t="n"/>
      <c r="M78" s="33" t="n"/>
      <c r="N78" s="33" t="n"/>
      <c r="O78" s="20" t="n"/>
      <c r="P78" s="11">
        <f>IF(OR($A78="",$F78=""),"",MAX(0,Assumptions!$B$2-$F78))</f>
        <v/>
      </c>
      <c r="Q78" s="24">
        <f>IF($A78="","",IF(OR($L78="Won",$L78="Lost"),"Closed",IF($M78="","Needs Date",IF($M78&lt;Assumptions!$B$2,"Overdue",IF($M78&lt;=Assumptions!$B$2+Assumptions!$B$3,"Due Soon",IF($N78="","No Contact",IF(Assumptions!$B$2-$N78&gt;Assumptions!$B$4,"Review Contact","Scheduled")))))))</f>
        <v/>
      </c>
      <c r="R78" s="37">
        <f>IF(OR($A78="",$J78="",$L78=""),"",IFERROR($J78*VLOOKUP($L78,Assumptions!$D$3:$E$9,2,FALSE),""))</f>
        <v/>
      </c>
    </row>
    <row r="79">
      <c r="A79" s="14" t="n"/>
      <c r="B79" s="14" t="n"/>
      <c r="C79" s="14" t="n"/>
      <c r="D79" s="14" t="n"/>
      <c r="E79" s="14" t="n"/>
      <c r="F79" s="33" t="n"/>
      <c r="G79" s="33" t="n"/>
      <c r="H79" s="34" t="n"/>
      <c r="I79" s="35" t="n"/>
      <c r="J79" s="36">
        <f>IF(OR($A79="",$H79="",$I79=""),"",IFERROR($H79*$I79,""))</f>
        <v/>
      </c>
      <c r="K79" s="14" t="n"/>
      <c r="L79" s="19" t="n"/>
      <c r="M79" s="33" t="n"/>
      <c r="N79" s="33" t="n"/>
      <c r="O79" s="20" t="n"/>
      <c r="P79" s="21">
        <f>IF(OR($A79="",$F79=""),"",MAX(0,Assumptions!$B$2-$F79))</f>
        <v/>
      </c>
      <c r="Q79" s="22">
        <f>IF($A79="","",IF(OR($L79="Won",$L79="Lost"),"Closed",IF($M79="","Needs Date",IF($M79&lt;Assumptions!$B$2,"Overdue",IF($M79&lt;=Assumptions!$B$2+Assumptions!$B$3,"Due Soon",IF($N79="","No Contact",IF(Assumptions!$B$2-$N79&gt;Assumptions!$B$4,"Review Contact","Scheduled")))))))</f>
        <v/>
      </c>
      <c r="R79" s="36">
        <f>IF(OR($A79="",$J79="",$L79=""),"",IFERROR($J79*VLOOKUP($L79,Assumptions!$D$3:$E$9,2,FALSE),""))</f>
        <v/>
      </c>
    </row>
    <row r="80">
      <c r="A80" s="14" t="n"/>
      <c r="B80" s="14" t="n"/>
      <c r="C80" s="14" t="n"/>
      <c r="D80" s="14" t="n"/>
      <c r="E80" s="14" t="n"/>
      <c r="F80" s="33" t="n"/>
      <c r="G80" s="33" t="n"/>
      <c r="H80" s="34" t="n"/>
      <c r="I80" s="35" t="n"/>
      <c r="J80" s="37">
        <f>IF(OR($A80="",$H80="",$I80=""),"",IFERROR($H80*$I80,""))</f>
        <v/>
      </c>
      <c r="K80" s="14" t="n"/>
      <c r="L80" s="19" t="n"/>
      <c r="M80" s="33" t="n"/>
      <c r="N80" s="33" t="n"/>
      <c r="O80" s="20" t="n"/>
      <c r="P80" s="11">
        <f>IF(OR($A80="",$F80=""),"",MAX(0,Assumptions!$B$2-$F80))</f>
        <v/>
      </c>
      <c r="Q80" s="24">
        <f>IF($A80="","",IF(OR($L80="Won",$L80="Lost"),"Closed",IF($M80="","Needs Date",IF($M80&lt;Assumptions!$B$2,"Overdue",IF($M80&lt;=Assumptions!$B$2+Assumptions!$B$3,"Due Soon",IF($N80="","No Contact",IF(Assumptions!$B$2-$N80&gt;Assumptions!$B$4,"Review Contact","Scheduled")))))))</f>
        <v/>
      </c>
      <c r="R80" s="37">
        <f>IF(OR($A80="",$J80="",$L80=""),"",IFERROR($J80*VLOOKUP($L80,Assumptions!$D$3:$E$9,2,FALSE),""))</f>
        <v/>
      </c>
    </row>
    <row r="81">
      <c r="A81" s="14" t="n"/>
      <c r="B81" s="14" t="n"/>
      <c r="C81" s="14" t="n"/>
      <c r="D81" s="14" t="n"/>
      <c r="E81" s="14" t="n"/>
      <c r="F81" s="33" t="n"/>
      <c r="G81" s="33" t="n"/>
      <c r="H81" s="34" t="n"/>
      <c r="I81" s="35" t="n"/>
      <c r="J81" s="36">
        <f>IF(OR($A81="",$H81="",$I81=""),"",IFERROR($H81*$I81,""))</f>
        <v/>
      </c>
      <c r="K81" s="14" t="n"/>
      <c r="L81" s="19" t="n"/>
      <c r="M81" s="33" t="n"/>
      <c r="N81" s="33" t="n"/>
      <c r="O81" s="20" t="n"/>
      <c r="P81" s="21">
        <f>IF(OR($A81="",$F81=""),"",MAX(0,Assumptions!$B$2-$F81))</f>
        <v/>
      </c>
      <c r="Q81" s="22">
        <f>IF($A81="","",IF(OR($L81="Won",$L81="Lost"),"Closed",IF($M81="","Needs Date",IF($M81&lt;Assumptions!$B$2,"Overdue",IF($M81&lt;=Assumptions!$B$2+Assumptions!$B$3,"Due Soon",IF($N81="","No Contact",IF(Assumptions!$B$2-$N81&gt;Assumptions!$B$4,"Review Contact","Scheduled")))))))</f>
        <v/>
      </c>
      <c r="R81" s="36">
        <f>IF(OR($A81="",$J81="",$L81=""),"",IFERROR($J81*VLOOKUP($L81,Assumptions!$D$3:$E$9,2,FALSE),""))</f>
        <v/>
      </c>
    </row>
    <row r="82">
      <c r="A82" s="14" t="n"/>
      <c r="B82" s="14" t="n"/>
      <c r="C82" s="14" t="n"/>
      <c r="D82" s="14" t="n"/>
      <c r="E82" s="14" t="n"/>
      <c r="F82" s="33" t="n"/>
      <c r="G82" s="33" t="n"/>
      <c r="H82" s="34" t="n"/>
      <c r="I82" s="35" t="n"/>
      <c r="J82" s="37">
        <f>IF(OR($A82="",$H82="",$I82=""),"",IFERROR($H82*$I82,""))</f>
        <v/>
      </c>
      <c r="K82" s="14" t="n"/>
      <c r="L82" s="19" t="n"/>
      <c r="M82" s="33" t="n"/>
      <c r="N82" s="33" t="n"/>
      <c r="O82" s="20" t="n"/>
      <c r="P82" s="11">
        <f>IF(OR($A82="",$F82=""),"",MAX(0,Assumptions!$B$2-$F82))</f>
        <v/>
      </c>
      <c r="Q82" s="24">
        <f>IF($A82="","",IF(OR($L82="Won",$L82="Lost"),"Closed",IF($M82="","Needs Date",IF($M82&lt;Assumptions!$B$2,"Overdue",IF($M82&lt;=Assumptions!$B$2+Assumptions!$B$3,"Due Soon",IF($N82="","No Contact",IF(Assumptions!$B$2-$N82&gt;Assumptions!$B$4,"Review Contact","Scheduled")))))))</f>
        <v/>
      </c>
      <c r="R82" s="37">
        <f>IF(OR($A82="",$J82="",$L82=""),"",IFERROR($J82*VLOOKUP($L82,Assumptions!$D$3:$E$9,2,FALSE),""))</f>
        <v/>
      </c>
    </row>
    <row r="83">
      <c r="A83" s="14" t="n"/>
      <c r="B83" s="14" t="n"/>
      <c r="C83" s="14" t="n"/>
      <c r="D83" s="14" t="n"/>
      <c r="E83" s="14" t="n"/>
      <c r="F83" s="33" t="n"/>
      <c r="G83" s="33" t="n"/>
      <c r="H83" s="34" t="n"/>
      <c r="I83" s="35" t="n"/>
      <c r="J83" s="36">
        <f>IF(OR($A83="",$H83="",$I83=""),"",IFERROR($H83*$I83,""))</f>
        <v/>
      </c>
      <c r="K83" s="14" t="n"/>
      <c r="L83" s="19" t="n"/>
      <c r="M83" s="33" t="n"/>
      <c r="N83" s="33" t="n"/>
      <c r="O83" s="20" t="n"/>
      <c r="P83" s="21">
        <f>IF(OR($A83="",$F83=""),"",MAX(0,Assumptions!$B$2-$F83))</f>
        <v/>
      </c>
      <c r="Q83" s="22">
        <f>IF($A83="","",IF(OR($L83="Won",$L83="Lost"),"Closed",IF($M83="","Needs Date",IF($M83&lt;Assumptions!$B$2,"Overdue",IF($M83&lt;=Assumptions!$B$2+Assumptions!$B$3,"Due Soon",IF($N83="","No Contact",IF(Assumptions!$B$2-$N83&gt;Assumptions!$B$4,"Review Contact","Scheduled")))))))</f>
        <v/>
      </c>
      <c r="R83" s="36">
        <f>IF(OR($A83="",$J83="",$L83=""),"",IFERROR($J83*VLOOKUP($L83,Assumptions!$D$3:$E$9,2,FALSE),""))</f>
        <v/>
      </c>
    </row>
    <row r="84">
      <c r="A84" s="14" t="n"/>
      <c r="B84" s="14" t="n"/>
      <c r="C84" s="14" t="n"/>
      <c r="D84" s="14" t="n"/>
      <c r="E84" s="14" t="n"/>
      <c r="F84" s="33" t="n"/>
      <c r="G84" s="33" t="n"/>
      <c r="H84" s="34" t="n"/>
      <c r="I84" s="35" t="n"/>
      <c r="J84" s="37">
        <f>IF(OR($A84="",$H84="",$I84=""),"",IFERROR($H84*$I84,""))</f>
        <v/>
      </c>
      <c r="K84" s="14" t="n"/>
      <c r="L84" s="19" t="n"/>
      <c r="M84" s="33" t="n"/>
      <c r="N84" s="33" t="n"/>
      <c r="O84" s="20" t="n"/>
      <c r="P84" s="11">
        <f>IF(OR($A84="",$F84=""),"",MAX(0,Assumptions!$B$2-$F84))</f>
        <v/>
      </c>
      <c r="Q84" s="24">
        <f>IF($A84="","",IF(OR($L84="Won",$L84="Lost"),"Closed",IF($M84="","Needs Date",IF($M84&lt;Assumptions!$B$2,"Overdue",IF($M84&lt;=Assumptions!$B$2+Assumptions!$B$3,"Due Soon",IF($N84="","No Contact",IF(Assumptions!$B$2-$N84&gt;Assumptions!$B$4,"Review Contact","Scheduled")))))))</f>
        <v/>
      </c>
      <c r="R84" s="37">
        <f>IF(OR($A84="",$J84="",$L84=""),"",IFERROR($J84*VLOOKUP($L84,Assumptions!$D$3:$E$9,2,FALSE),""))</f>
        <v/>
      </c>
    </row>
    <row r="85">
      <c r="A85" s="14" t="n"/>
      <c r="B85" s="14" t="n"/>
      <c r="C85" s="14" t="n"/>
      <c r="D85" s="14" t="n"/>
      <c r="E85" s="14" t="n"/>
      <c r="F85" s="33" t="n"/>
      <c r="G85" s="33" t="n"/>
      <c r="H85" s="34" t="n"/>
      <c r="I85" s="35" t="n"/>
      <c r="J85" s="36">
        <f>IF(OR($A85="",$H85="",$I85=""),"",IFERROR($H85*$I85,""))</f>
        <v/>
      </c>
      <c r="K85" s="14" t="n"/>
      <c r="L85" s="19" t="n"/>
      <c r="M85" s="33" t="n"/>
      <c r="N85" s="33" t="n"/>
      <c r="O85" s="20" t="n"/>
      <c r="P85" s="21">
        <f>IF(OR($A85="",$F85=""),"",MAX(0,Assumptions!$B$2-$F85))</f>
        <v/>
      </c>
      <c r="Q85" s="22">
        <f>IF($A85="","",IF(OR($L85="Won",$L85="Lost"),"Closed",IF($M85="","Needs Date",IF($M85&lt;Assumptions!$B$2,"Overdue",IF($M85&lt;=Assumptions!$B$2+Assumptions!$B$3,"Due Soon",IF($N85="","No Contact",IF(Assumptions!$B$2-$N85&gt;Assumptions!$B$4,"Review Contact","Scheduled")))))))</f>
        <v/>
      </c>
      <c r="R85" s="36">
        <f>IF(OR($A85="",$J85="",$L85=""),"",IFERROR($J85*VLOOKUP($L85,Assumptions!$D$3:$E$9,2,FALSE),""))</f>
        <v/>
      </c>
    </row>
    <row r="86">
      <c r="A86" s="14" t="n"/>
      <c r="B86" s="14" t="n"/>
      <c r="C86" s="14" t="n"/>
      <c r="D86" s="14" t="n"/>
      <c r="E86" s="14" t="n"/>
      <c r="F86" s="33" t="n"/>
      <c r="G86" s="33" t="n"/>
      <c r="H86" s="34" t="n"/>
      <c r="I86" s="35" t="n"/>
      <c r="J86" s="37">
        <f>IF(OR($A86="",$H86="",$I86=""),"",IFERROR($H86*$I86,""))</f>
        <v/>
      </c>
      <c r="K86" s="14" t="n"/>
      <c r="L86" s="19" t="n"/>
      <c r="M86" s="33" t="n"/>
      <c r="N86" s="33" t="n"/>
      <c r="O86" s="20" t="n"/>
      <c r="P86" s="11">
        <f>IF(OR($A86="",$F86=""),"",MAX(0,Assumptions!$B$2-$F86))</f>
        <v/>
      </c>
      <c r="Q86" s="24">
        <f>IF($A86="","",IF(OR($L86="Won",$L86="Lost"),"Closed",IF($M86="","Needs Date",IF($M86&lt;Assumptions!$B$2,"Overdue",IF($M86&lt;=Assumptions!$B$2+Assumptions!$B$3,"Due Soon",IF($N86="","No Contact",IF(Assumptions!$B$2-$N86&gt;Assumptions!$B$4,"Review Contact","Scheduled")))))))</f>
        <v/>
      </c>
      <c r="R86" s="37">
        <f>IF(OR($A86="",$J86="",$L86=""),"",IFERROR($J86*VLOOKUP($L86,Assumptions!$D$3:$E$9,2,FALSE),""))</f>
        <v/>
      </c>
    </row>
    <row r="87">
      <c r="A87" s="14" t="n"/>
      <c r="B87" s="14" t="n"/>
      <c r="C87" s="14" t="n"/>
      <c r="D87" s="14" t="n"/>
      <c r="E87" s="14" t="n"/>
      <c r="F87" s="33" t="n"/>
      <c r="G87" s="33" t="n"/>
      <c r="H87" s="34" t="n"/>
      <c r="I87" s="35" t="n"/>
      <c r="J87" s="36">
        <f>IF(OR($A87="",$H87="",$I87=""),"",IFERROR($H87*$I87,""))</f>
        <v/>
      </c>
      <c r="K87" s="14" t="n"/>
      <c r="L87" s="19" t="n"/>
      <c r="M87" s="33" t="n"/>
      <c r="N87" s="33" t="n"/>
      <c r="O87" s="20" t="n"/>
      <c r="P87" s="21">
        <f>IF(OR($A87="",$F87=""),"",MAX(0,Assumptions!$B$2-$F87))</f>
        <v/>
      </c>
      <c r="Q87" s="22">
        <f>IF($A87="","",IF(OR($L87="Won",$L87="Lost"),"Closed",IF($M87="","Needs Date",IF($M87&lt;Assumptions!$B$2,"Overdue",IF($M87&lt;=Assumptions!$B$2+Assumptions!$B$3,"Due Soon",IF($N87="","No Contact",IF(Assumptions!$B$2-$N87&gt;Assumptions!$B$4,"Review Contact","Scheduled")))))))</f>
        <v/>
      </c>
      <c r="R87" s="36">
        <f>IF(OR($A87="",$J87="",$L87=""),"",IFERROR($J87*VLOOKUP($L87,Assumptions!$D$3:$E$9,2,FALSE),""))</f>
        <v/>
      </c>
    </row>
    <row r="88">
      <c r="A88" s="14" t="n"/>
      <c r="B88" s="14" t="n"/>
      <c r="C88" s="14" t="n"/>
      <c r="D88" s="14" t="n"/>
      <c r="E88" s="14" t="n"/>
      <c r="F88" s="33" t="n"/>
      <c r="G88" s="33" t="n"/>
      <c r="H88" s="34" t="n"/>
      <c r="I88" s="35" t="n"/>
      <c r="J88" s="37">
        <f>IF(OR($A88="",$H88="",$I88=""),"",IFERROR($H88*$I88,""))</f>
        <v/>
      </c>
      <c r="K88" s="14" t="n"/>
      <c r="L88" s="19" t="n"/>
      <c r="M88" s="33" t="n"/>
      <c r="N88" s="33" t="n"/>
      <c r="O88" s="20" t="n"/>
      <c r="P88" s="11">
        <f>IF(OR($A88="",$F88=""),"",MAX(0,Assumptions!$B$2-$F88))</f>
        <v/>
      </c>
      <c r="Q88" s="24">
        <f>IF($A88="","",IF(OR($L88="Won",$L88="Lost"),"Closed",IF($M88="","Needs Date",IF($M88&lt;Assumptions!$B$2,"Overdue",IF($M88&lt;=Assumptions!$B$2+Assumptions!$B$3,"Due Soon",IF($N88="","No Contact",IF(Assumptions!$B$2-$N88&gt;Assumptions!$B$4,"Review Contact","Scheduled")))))))</f>
        <v/>
      </c>
      <c r="R88" s="37">
        <f>IF(OR($A88="",$J88="",$L88=""),"",IFERROR($J88*VLOOKUP($L88,Assumptions!$D$3:$E$9,2,FALSE),""))</f>
        <v/>
      </c>
    </row>
    <row r="89">
      <c r="A89" s="14" t="n"/>
      <c r="B89" s="14" t="n"/>
      <c r="C89" s="14" t="n"/>
      <c r="D89" s="14" t="n"/>
      <c r="E89" s="14" t="n"/>
      <c r="F89" s="33" t="n"/>
      <c r="G89" s="33" t="n"/>
      <c r="H89" s="34" t="n"/>
      <c r="I89" s="35" t="n"/>
      <c r="J89" s="36">
        <f>IF(OR($A89="",$H89="",$I89=""),"",IFERROR($H89*$I89,""))</f>
        <v/>
      </c>
      <c r="K89" s="14" t="n"/>
      <c r="L89" s="19" t="n"/>
      <c r="M89" s="33" t="n"/>
      <c r="N89" s="33" t="n"/>
      <c r="O89" s="20" t="n"/>
      <c r="P89" s="21">
        <f>IF(OR($A89="",$F89=""),"",MAX(0,Assumptions!$B$2-$F89))</f>
        <v/>
      </c>
      <c r="Q89" s="22">
        <f>IF($A89="","",IF(OR($L89="Won",$L89="Lost"),"Closed",IF($M89="","Needs Date",IF($M89&lt;Assumptions!$B$2,"Overdue",IF($M89&lt;=Assumptions!$B$2+Assumptions!$B$3,"Due Soon",IF($N89="","No Contact",IF(Assumptions!$B$2-$N89&gt;Assumptions!$B$4,"Review Contact","Scheduled")))))))</f>
        <v/>
      </c>
      <c r="R89" s="36">
        <f>IF(OR($A89="",$J89="",$L89=""),"",IFERROR($J89*VLOOKUP($L89,Assumptions!$D$3:$E$9,2,FALSE),""))</f>
        <v/>
      </c>
    </row>
    <row r="90">
      <c r="A90" s="14" t="n"/>
      <c r="B90" s="14" t="n"/>
      <c r="C90" s="14" t="n"/>
      <c r="D90" s="14" t="n"/>
      <c r="E90" s="14" t="n"/>
      <c r="F90" s="33" t="n"/>
      <c r="G90" s="33" t="n"/>
      <c r="H90" s="34" t="n"/>
      <c r="I90" s="35" t="n"/>
      <c r="J90" s="37">
        <f>IF(OR($A90="",$H90="",$I90=""),"",IFERROR($H90*$I90,""))</f>
        <v/>
      </c>
      <c r="K90" s="14" t="n"/>
      <c r="L90" s="19" t="n"/>
      <c r="M90" s="33" t="n"/>
      <c r="N90" s="33" t="n"/>
      <c r="O90" s="20" t="n"/>
      <c r="P90" s="11">
        <f>IF(OR($A90="",$F90=""),"",MAX(0,Assumptions!$B$2-$F90))</f>
        <v/>
      </c>
      <c r="Q90" s="24">
        <f>IF($A90="","",IF(OR($L90="Won",$L90="Lost"),"Closed",IF($M90="","Needs Date",IF($M90&lt;Assumptions!$B$2,"Overdue",IF($M90&lt;=Assumptions!$B$2+Assumptions!$B$3,"Due Soon",IF($N90="","No Contact",IF(Assumptions!$B$2-$N90&gt;Assumptions!$B$4,"Review Contact","Scheduled")))))))</f>
        <v/>
      </c>
      <c r="R90" s="37">
        <f>IF(OR($A90="",$J90="",$L90=""),"",IFERROR($J90*VLOOKUP($L90,Assumptions!$D$3:$E$9,2,FALSE),""))</f>
        <v/>
      </c>
    </row>
    <row r="91">
      <c r="A91" s="14" t="n"/>
      <c r="B91" s="14" t="n"/>
      <c r="C91" s="14" t="n"/>
      <c r="D91" s="14" t="n"/>
      <c r="E91" s="14" t="n"/>
      <c r="F91" s="33" t="n"/>
      <c r="G91" s="33" t="n"/>
      <c r="H91" s="34" t="n"/>
      <c r="I91" s="35" t="n"/>
      <c r="J91" s="36">
        <f>IF(OR($A91="",$H91="",$I91=""),"",IFERROR($H91*$I91,""))</f>
        <v/>
      </c>
      <c r="K91" s="14" t="n"/>
      <c r="L91" s="19" t="n"/>
      <c r="M91" s="33" t="n"/>
      <c r="N91" s="33" t="n"/>
      <c r="O91" s="20" t="n"/>
      <c r="P91" s="21">
        <f>IF(OR($A91="",$F91=""),"",MAX(0,Assumptions!$B$2-$F91))</f>
        <v/>
      </c>
      <c r="Q91" s="22">
        <f>IF($A91="","",IF(OR($L91="Won",$L91="Lost"),"Closed",IF($M91="","Needs Date",IF($M91&lt;Assumptions!$B$2,"Overdue",IF($M91&lt;=Assumptions!$B$2+Assumptions!$B$3,"Due Soon",IF($N91="","No Contact",IF(Assumptions!$B$2-$N91&gt;Assumptions!$B$4,"Review Contact","Scheduled")))))))</f>
        <v/>
      </c>
      <c r="R91" s="36">
        <f>IF(OR($A91="",$J91="",$L91=""),"",IFERROR($J91*VLOOKUP($L91,Assumptions!$D$3:$E$9,2,FALSE),""))</f>
        <v/>
      </c>
    </row>
    <row r="92">
      <c r="A92" s="14" t="n"/>
      <c r="B92" s="14" t="n"/>
      <c r="C92" s="14" t="n"/>
      <c r="D92" s="14" t="n"/>
      <c r="E92" s="14" t="n"/>
      <c r="F92" s="33" t="n"/>
      <c r="G92" s="33" t="n"/>
      <c r="H92" s="34" t="n"/>
      <c r="I92" s="35" t="n"/>
      <c r="J92" s="37">
        <f>IF(OR($A92="",$H92="",$I92=""),"",IFERROR($H92*$I92,""))</f>
        <v/>
      </c>
      <c r="K92" s="14" t="n"/>
      <c r="L92" s="19" t="n"/>
      <c r="M92" s="33" t="n"/>
      <c r="N92" s="33" t="n"/>
      <c r="O92" s="20" t="n"/>
      <c r="P92" s="11">
        <f>IF(OR($A92="",$F92=""),"",MAX(0,Assumptions!$B$2-$F92))</f>
        <v/>
      </c>
      <c r="Q92" s="24">
        <f>IF($A92="","",IF(OR($L92="Won",$L92="Lost"),"Closed",IF($M92="","Needs Date",IF($M92&lt;Assumptions!$B$2,"Overdue",IF($M92&lt;=Assumptions!$B$2+Assumptions!$B$3,"Due Soon",IF($N92="","No Contact",IF(Assumptions!$B$2-$N92&gt;Assumptions!$B$4,"Review Contact","Scheduled")))))))</f>
        <v/>
      </c>
      <c r="R92" s="37">
        <f>IF(OR($A92="",$J92="",$L92=""),"",IFERROR($J92*VLOOKUP($L92,Assumptions!$D$3:$E$9,2,FALSE),""))</f>
        <v/>
      </c>
    </row>
    <row r="93">
      <c r="A93" s="14" t="n"/>
      <c r="B93" s="14" t="n"/>
      <c r="C93" s="14" t="n"/>
      <c r="D93" s="14" t="n"/>
      <c r="E93" s="14" t="n"/>
      <c r="F93" s="33" t="n"/>
      <c r="G93" s="33" t="n"/>
      <c r="H93" s="34" t="n"/>
      <c r="I93" s="35" t="n"/>
      <c r="J93" s="36">
        <f>IF(OR($A93="",$H93="",$I93=""),"",IFERROR($H93*$I93,""))</f>
        <v/>
      </c>
      <c r="K93" s="14" t="n"/>
      <c r="L93" s="19" t="n"/>
      <c r="M93" s="33" t="n"/>
      <c r="N93" s="33" t="n"/>
      <c r="O93" s="20" t="n"/>
      <c r="P93" s="21">
        <f>IF(OR($A93="",$F93=""),"",MAX(0,Assumptions!$B$2-$F93))</f>
        <v/>
      </c>
      <c r="Q93" s="22">
        <f>IF($A93="","",IF(OR($L93="Won",$L93="Lost"),"Closed",IF($M93="","Needs Date",IF($M93&lt;Assumptions!$B$2,"Overdue",IF($M93&lt;=Assumptions!$B$2+Assumptions!$B$3,"Due Soon",IF($N93="","No Contact",IF(Assumptions!$B$2-$N93&gt;Assumptions!$B$4,"Review Contact","Scheduled")))))))</f>
        <v/>
      </c>
      <c r="R93" s="36">
        <f>IF(OR($A93="",$J93="",$L93=""),"",IFERROR($J93*VLOOKUP($L93,Assumptions!$D$3:$E$9,2,FALSE),""))</f>
        <v/>
      </c>
    </row>
    <row r="94">
      <c r="A94" s="14" t="n"/>
      <c r="B94" s="14" t="n"/>
      <c r="C94" s="14" t="n"/>
      <c r="D94" s="14" t="n"/>
      <c r="E94" s="14" t="n"/>
      <c r="F94" s="33" t="n"/>
      <c r="G94" s="33" t="n"/>
      <c r="H94" s="34" t="n"/>
      <c r="I94" s="35" t="n"/>
      <c r="J94" s="37">
        <f>IF(OR($A94="",$H94="",$I94=""),"",IFERROR($H94*$I94,""))</f>
        <v/>
      </c>
      <c r="K94" s="14" t="n"/>
      <c r="L94" s="19" t="n"/>
      <c r="M94" s="33" t="n"/>
      <c r="N94" s="33" t="n"/>
      <c r="O94" s="20" t="n"/>
      <c r="P94" s="11">
        <f>IF(OR($A94="",$F94=""),"",MAX(0,Assumptions!$B$2-$F94))</f>
        <v/>
      </c>
      <c r="Q94" s="24">
        <f>IF($A94="","",IF(OR($L94="Won",$L94="Lost"),"Closed",IF($M94="","Needs Date",IF($M94&lt;Assumptions!$B$2,"Overdue",IF($M94&lt;=Assumptions!$B$2+Assumptions!$B$3,"Due Soon",IF($N94="","No Contact",IF(Assumptions!$B$2-$N94&gt;Assumptions!$B$4,"Review Contact","Scheduled")))))))</f>
        <v/>
      </c>
      <c r="R94" s="37">
        <f>IF(OR($A94="",$J94="",$L94=""),"",IFERROR($J94*VLOOKUP($L94,Assumptions!$D$3:$E$9,2,FALSE),""))</f>
        <v/>
      </c>
    </row>
    <row r="95">
      <c r="A95" s="14" t="n"/>
      <c r="B95" s="14" t="n"/>
      <c r="C95" s="14" t="n"/>
      <c r="D95" s="14" t="n"/>
      <c r="E95" s="14" t="n"/>
      <c r="F95" s="33" t="n"/>
      <c r="G95" s="33" t="n"/>
      <c r="H95" s="34" t="n"/>
      <c r="I95" s="35" t="n"/>
      <c r="J95" s="36">
        <f>IF(OR($A95="",$H95="",$I95=""),"",IFERROR($H95*$I95,""))</f>
        <v/>
      </c>
      <c r="K95" s="14" t="n"/>
      <c r="L95" s="19" t="n"/>
      <c r="M95" s="33" t="n"/>
      <c r="N95" s="33" t="n"/>
      <c r="O95" s="20" t="n"/>
      <c r="P95" s="21">
        <f>IF(OR($A95="",$F95=""),"",MAX(0,Assumptions!$B$2-$F95))</f>
        <v/>
      </c>
      <c r="Q95" s="22">
        <f>IF($A95="","",IF(OR($L95="Won",$L95="Lost"),"Closed",IF($M95="","Needs Date",IF($M95&lt;Assumptions!$B$2,"Overdue",IF($M95&lt;=Assumptions!$B$2+Assumptions!$B$3,"Due Soon",IF($N95="","No Contact",IF(Assumptions!$B$2-$N95&gt;Assumptions!$B$4,"Review Contact","Scheduled")))))))</f>
        <v/>
      </c>
      <c r="R95" s="36">
        <f>IF(OR($A95="",$J95="",$L95=""),"",IFERROR($J95*VLOOKUP($L95,Assumptions!$D$3:$E$9,2,FALSE),""))</f>
        <v/>
      </c>
    </row>
    <row r="96">
      <c r="A96" s="14" t="n"/>
      <c r="B96" s="14" t="n"/>
      <c r="C96" s="14" t="n"/>
      <c r="D96" s="14" t="n"/>
      <c r="E96" s="14" t="n"/>
      <c r="F96" s="33" t="n"/>
      <c r="G96" s="33" t="n"/>
      <c r="H96" s="34" t="n"/>
      <c r="I96" s="35" t="n"/>
      <c r="J96" s="37">
        <f>IF(OR($A96="",$H96="",$I96=""),"",IFERROR($H96*$I96,""))</f>
        <v/>
      </c>
      <c r="K96" s="14" t="n"/>
      <c r="L96" s="19" t="n"/>
      <c r="M96" s="33" t="n"/>
      <c r="N96" s="33" t="n"/>
      <c r="O96" s="20" t="n"/>
      <c r="P96" s="11">
        <f>IF(OR($A96="",$F96=""),"",MAX(0,Assumptions!$B$2-$F96))</f>
        <v/>
      </c>
      <c r="Q96" s="24">
        <f>IF($A96="","",IF(OR($L96="Won",$L96="Lost"),"Closed",IF($M96="","Needs Date",IF($M96&lt;Assumptions!$B$2,"Overdue",IF($M96&lt;=Assumptions!$B$2+Assumptions!$B$3,"Due Soon",IF($N96="","No Contact",IF(Assumptions!$B$2-$N96&gt;Assumptions!$B$4,"Review Contact","Scheduled")))))))</f>
        <v/>
      </c>
      <c r="R96" s="37">
        <f>IF(OR($A96="",$J96="",$L96=""),"",IFERROR($J96*VLOOKUP($L96,Assumptions!$D$3:$E$9,2,FALSE),""))</f>
        <v/>
      </c>
    </row>
    <row r="97">
      <c r="A97" s="14" t="n"/>
      <c r="B97" s="14" t="n"/>
      <c r="C97" s="14" t="n"/>
      <c r="D97" s="14" t="n"/>
      <c r="E97" s="14" t="n"/>
      <c r="F97" s="33" t="n"/>
      <c r="G97" s="33" t="n"/>
      <c r="H97" s="34" t="n"/>
      <c r="I97" s="35" t="n"/>
      <c r="J97" s="36">
        <f>IF(OR($A97="",$H97="",$I97=""),"",IFERROR($H97*$I97,""))</f>
        <v/>
      </c>
      <c r="K97" s="14" t="n"/>
      <c r="L97" s="19" t="n"/>
      <c r="M97" s="33" t="n"/>
      <c r="N97" s="33" t="n"/>
      <c r="O97" s="20" t="n"/>
      <c r="P97" s="21">
        <f>IF(OR($A97="",$F97=""),"",MAX(0,Assumptions!$B$2-$F97))</f>
        <v/>
      </c>
      <c r="Q97" s="22">
        <f>IF($A97="","",IF(OR($L97="Won",$L97="Lost"),"Closed",IF($M97="","Needs Date",IF($M97&lt;Assumptions!$B$2,"Overdue",IF($M97&lt;=Assumptions!$B$2+Assumptions!$B$3,"Due Soon",IF($N97="","No Contact",IF(Assumptions!$B$2-$N97&gt;Assumptions!$B$4,"Review Contact","Scheduled")))))))</f>
        <v/>
      </c>
      <c r="R97" s="36">
        <f>IF(OR($A97="",$J97="",$L97=""),"",IFERROR($J97*VLOOKUP($L97,Assumptions!$D$3:$E$9,2,FALSE),""))</f>
        <v/>
      </c>
    </row>
    <row r="98">
      <c r="A98" s="14" t="n"/>
      <c r="B98" s="14" t="n"/>
      <c r="C98" s="14" t="n"/>
      <c r="D98" s="14" t="n"/>
      <c r="E98" s="14" t="n"/>
      <c r="F98" s="33" t="n"/>
      <c r="G98" s="33" t="n"/>
      <c r="H98" s="34" t="n"/>
      <c r="I98" s="35" t="n"/>
      <c r="J98" s="37">
        <f>IF(OR($A98="",$H98="",$I98=""),"",IFERROR($H98*$I98,""))</f>
        <v/>
      </c>
      <c r="K98" s="14" t="n"/>
      <c r="L98" s="19" t="n"/>
      <c r="M98" s="33" t="n"/>
      <c r="N98" s="33" t="n"/>
      <c r="O98" s="20" t="n"/>
      <c r="P98" s="11">
        <f>IF(OR($A98="",$F98=""),"",MAX(0,Assumptions!$B$2-$F98))</f>
        <v/>
      </c>
      <c r="Q98" s="24">
        <f>IF($A98="","",IF(OR($L98="Won",$L98="Lost"),"Closed",IF($M98="","Needs Date",IF($M98&lt;Assumptions!$B$2,"Overdue",IF($M98&lt;=Assumptions!$B$2+Assumptions!$B$3,"Due Soon",IF($N98="","No Contact",IF(Assumptions!$B$2-$N98&gt;Assumptions!$B$4,"Review Contact","Scheduled")))))))</f>
        <v/>
      </c>
      <c r="R98" s="37">
        <f>IF(OR($A98="",$J98="",$L98=""),"",IFERROR($J98*VLOOKUP($L98,Assumptions!$D$3:$E$9,2,FALSE),""))</f>
        <v/>
      </c>
    </row>
    <row r="99">
      <c r="A99" s="14" t="n"/>
      <c r="B99" s="14" t="n"/>
      <c r="C99" s="14" t="n"/>
      <c r="D99" s="14" t="n"/>
      <c r="E99" s="14" t="n"/>
      <c r="F99" s="33" t="n"/>
      <c r="G99" s="33" t="n"/>
      <c r="H99" s="34" t="n"/>
      <c r="I99" s="35" t="n"/>
      <c r="J99" s="36">
        <f>IF(OR($A99="",$H99="",$I99=""),"",IFERROR($H99*$I99,""))</f>
        <v/>
      </c>
      <c r="K99" s="14" t="n"/>
      <c r="L99" s="19" t="n"/>
      <c r="M99" s="33" t="n"/>
      <c r="N99" s="33" t="n"/>
      <c r="O99" s="20" t="n"/>
      <c r="P99" s="21">
        <f>IF(OR($A99="",$F99=""),"",MAX(0,Assumptions!$B$2-$F99))</f>
        <v/>
      </c>
      <c r="Q99" s="22">
        <f>IF($A99="","",IF(OR($L99="Won",$L99="Lost"),"Closed",IF($M99="","Needs Date",IF($M99&lt;Assumptions!$B$2,"Overdue",IF($M99&lt;=Assumptions!$B$2+Assumptions!$B$3,"Due Soon",IF($N99="","No Contact",IF(Assumptions!$B$2-$N99&gt;Assumptions!$B$4,"Review Contact","Scheduled")))))))</f>
        <v/>
      </c>
      <c r="R99" s="36">
        <f>IF(OR($A99="",$J99="",$L99=""),"",IFERROR($J99*VLOOKUP($L99,Assumptions!$D$3:$E$9,2,FALSE),""))</f>
        <v/>
      </c>
    </row>
    <row r="100">
      <c r="A100" s="14" t="n"/>
      <c r="B100" s="14" t="n"/>
      <c r="C100" s="14" t="n"/>
      <c r="D100" s="14" t="n"/>
      <c r="E100" s="14" t="n"/>
      <c r="F100" s="33" t="n"/>
      <c r="G100" s="33" t="n"/>
      <c r="H100" s="34" t="n"/>
      <c r="I100" s="35" t="n"/>
      <c r="J100" s="37">
        <f>IF(OR($A100="",$H100="",$I100=""),"",IFERROR($H100*$I100,""))</f>
        <v/>
      </c>
      <c r="K100" s="14" t="n"/>
      <c r="L100" s="19" t="n"/>
      <c r="M100" s="33" t="n"/>
      <c r="N100" s="33" t="n"/>
      <c r="O100" s="20" t="n"/>
      <c r="P100" s="11">
        <f>IF(OR($A100="",$F100=""),"",MAX(0,Assumptions!$B$2-$F100))</f>
        <v/>
      </c>
      <c r="Q100" s="24">
        <f>IF($A100="","",IF(OR($L100="Won",$L100="Lost"),"Closed",IF($M100="","Needs Date",IF($M100&lt;Assumptions!$B$2,"Overdue",IF($M100&lt;=Assumptions!$B$2+Assumptions!$B$3,"Due Soon",IF($N100="","No Contact",IF(Assumptions!$B$2-$N100&gt;Assumptions!$B$4,"Review Contact","Scheduled")))))))</f>
        <v/>
      </c>
      <c r="R100" s="37">
        <f>IF(OR($A100="",$J100="",$L100=""),"",IFERROR($J100*VLOOKUP($L100,Assumptions!$D$3:$E$9,2,FALSE),""))</f>
        <v/>
      </c>
    </row>
    <row r="101">
      <c r="A101" s="14" t="n"/>
      <c r="B101" s="14" t="n"/>
      <c r="C101" s="14" t="n"/>
      <c r="D101" s="14" t="n"/>
      <c r="E101" s="14" t="n"/>
      <c r="F101" s="33" t="n"/>
      <c r="G101" s="33" t="n"/>
      <c r="H101" s="34" t="n"/>
      <c r="I101" s="35" t="n"/>
      <c r="J101" s="36">
        <f>IF(OR($A101="",$H101="",$I101=""),"",IFERROR($H101*$I101,""))</f>
        <v/>
      </c>
      <c r="K101" s="14" t="n"/>
      <c r="L101" s="19" t="n"/>
      <c r="M101" s="33" t="n"/>
      <c r="N101" s="33" t="n"/>
      <c r="O101" s="20" t="n"/>
      <c r="P101" s="21">
        <f>IF(OR($A101="",$F101=""),"",MAX(0,Assumptions!$B$2-$F101))</f>
        <v/>
      </c>
      <c r="Q101" s="22">
        <f>IF($A101="","",IF(OR($L101="Won",$L101="Lost"),"Closed",IF($M101="","Needs Date",IF($M101&lt;Assumptions!$B$2,"Overdue",IF($M101&lt;=Assumptions!$B$2+Assumptions!$B$3,"Due Soon",IF($N101="","No Contact",IF(Assumptions!$B$2-$N101&gt;Assumptions!$B$4,"Review Contact","Scheduled")))))))</f>
        <v/>
      </c>
      <c r="R101" s="36">
        <f>IF(OR($A101="",$J101="",$L101=""),"",IFERROR($J101*VLOOKUP($L101,Assumptions!$D$3:$E$9,2,FALSE),""))</f>
        <v/>
      </c>
    </row>
    <row r="102">
      <c r="A102" s="14" t="n"/>
      <c r="B102" s="14" t="n"/>
      <c r="C102" s="14" t="n"/>
      <c r="D102" s="14" t="n"/>
      <c r="E102" s="14" t="n"/>
      <c r="F102" s="33" t="n"/>
      <c r="G102" s="33" t="n"/>
      <c r="H102" s="34" t="n"/>
      <c r="I102" s="35" t="n"/>
      <c r="J102" s="37">
        <f>IF(OR($A102="",$H102="",$I102=""),"",IFERROR($H102*$I102,""))</f>
        <v/>
      </c>
      <c r="K102" s="14" t="n"/>
      <c r="L102" s="19" t="n"/>
      <c r="M102" s="33" t="n"/>
      <c r="N102" s="33" t="n"/>
      <c r="O102" s="20" t="n"/>
      <c r="P102" s="11">
        <f>IF(OR($A102="",$F102=""),"",MAX(0,Assumptions!$B$2-$F102))</f>
        <v/>
      </c>
      <c r="Q102" s="24">
        <f>IF($A102="","",IF(OR($L102="Won",$L102="Lost"),"Closed",IF($M102="","Needs Date",IF($M102&lt;Assumptions!$B$2,"Overdue",IF($M102&lt;=Assumptions!$B$2+Assumptions!$B$3,"Due Soon",IF($N102="","No Contact",IF(Assumptions!$B$2-$N102&gt;Assumptions!$B$4,"Review Contact","Scheduled")))))))</f>
        <v/>
      </c>
      <c r="R102" s="37">
        <f>IF(OR($A102="",$J102="",$L102=""),"",IFERROR($J102*VLOOKUP($L102,Assumptions!$D$3:$E$9,2,FALSE),""))</f>
        <v/>
      </c>
    </row>
    <row r="103">
      <c r="A103" s="14" t="n"/>
      <c r="B103" s="14" t="n"/>
      <c r="C103" s="14" t="n"/>
      <c r="D103" s="14" t="n"/>
      <c r="E103" s="14" t="n"/>
      <c r="F103" s="33" t="n"/>
      <c r="G103" s="33" t="n"/>
      <c r="H103" s="34" t="n"/>
      <c r="I103" s="35" t="n"/>
      <c r="J103" s="36">
        <f>IF(OR($A103="",$H103="",$I103=""),"",IFERROR($H103*$I103,""))</f>
        <v/>
      </c>
      <c r="K103" s="14" t="n"/>
      <c r="L103" s="19" t="n"/>
      <c r="M103" s="33" t="n"/>
      <c r="N103" s="33" t="n"/>
      <c r="O103" s="20" t="n"/>
      <c r="P103" s="21">
        <f>IF(OR($A103="",$F103=""),"",MAX(0,Assumptions!$B$2-$F103))</f>
        <v/>
      </c>
      <c r="Q103" s="22">
        <f>IF($A103="","",IF(OR($L103="Won",$L103="Lost"),"Closed",IF($M103="","Needs Date",IF($M103&lt;Assumptions!$B$2,"Overdue",IF($M103&lt;=Assumptions!$B$2+Assumptions!$B$3,"Due Soon",IF($N103="","No Contact",IF(Assumptions!$B$2-$N103&gt;Assumptions!$B$4,"Review Contact","Scheduled")))))))</f>
        <v/>
      </c>
      <c r="R103" s="36">
        <f>IF(OR($A103="",$J103="",$L103=""),"",IFERROR($J103*VLOOKUP($L103,Assumptions!$D$3:$E$9,2,FALSE),""))</f>
        <v/>
      </c>
    </row>
    <row r="104">
      <c r="A104" s="14" t="n"/>
      <c r="B104" s="14" t="n"/>
      <c r="C104" s="14" t="n"/>
      <c r="D104" s="14" t="n"/>
      <c r="E104" s="14" t="n"/>
      <c r="F104" s="33" t="n"/>
      <c r="G104" s="33" t="n"/>
      <c r="H104" s="34" t="n"/>
      <c r="I104" s="35" t="n"/>
      <c r="J104" s="37">
        <f>IF(OR($A104="",$H104="",$I104=""),"",IFERROR($H104*$I104,""))</f>
        <v/>
      </c>
      <c r="K104" s="14" t="n"/>
      <c r="L104" s="19" t="n"/>
      <c r="M104" s="33" t="n"/>
      <c r="N104" s="33" t="n"/>
      <c r="O104" s="20" t="n"/>
      <c r="P104" s="11">
        <f>IF(OR($A104="",$F104=""),"",MAX(0,Assumptions!$B$2-$F104))</f>
        <v/>
      </c>
      <c r="Q104" s="24">
        <f>IF($A104="","",IF(OR($L104="Won",$L104="Lost"),"Closed",IF($M104="","Needs Date",IF($M104&lt;Assumptions!$B$2,"Overdue",IF($M104&lt;=Assumptions!$B$2+Assumptions!$B$3,"Due Soon",IF($N104="","No Contact",IF(Assumptions!$B$2-$N104&gt;Assumptions!$B$4,"Review Contact","Scheduled")))))))</f>
        <v/>
      </c>
      <c r="R104" s="37">
        <f>IF(OR($A104="",$J104="",$L104=""),"",IFERROR($J104*VLOOKUP($L104,Assumptions!$D$3:$E$9,2,FALSE),""))</f>
        <v/>
      </c>
    </row>
  </sheetData>
  <autoFilter ref="A4:R104"/>
  <mergeCells count="1">
    <mergeCell ref="A1:R1"/>
  </mergeCells>
  <conditionalFormatting sqref="A5:A104">
    <cfRule type="expression" priority="1" dxfId="0" stopIfTrue="1">
      <formula>AND($A5&lt;&gt;"",COUNTIF($A$5:$A$104,$A5)&gt;1)</formula>
    </cfRule>
  </conditionalFormatting>
  <conditionalFormatting sqref="E5:E104">
    <cfRule type="expression" priority="2" dxfId="0">
      <formula>AND($A5&lt;&gt;"",$D5&lt;&gt;"",$E5&lt;&gt;"",$D5=$E5)</formula>
    </cfRule>
  </conditionalFormatting>
  <conditionalFormatting sqref="G5:G104">
    <cfRule type="expression" priority="3" dxfId="0">
      <formula>AND($A5&lt;&gt;"",$F5&lt;&gt;"",$G5&lt;&gt;"",$G5&lt;$F5)</formula>
    </cfRule>
  </conditionalFormatting>
  <conditionalFormatting sqref="Q5:Q104">
    <cfRule type="expression" priority="4" dxfId="0" stopIfTrue="1">
      <formula>$Q5="Overdue"</formula>
    </cfRule>
    <cfRule type="expression" priority="5" dxfId="1">
      <formula>OR($Q5="Due Soon",$Q5="Needs Date",$Q5="No Contact",$Q5="Review Contact")</formula>
    </cfRule>
  </conditionalFormatting>
  <conditionalFormatting sqref="L5:L104">
    <cfRule type="expression" priority="6" dxfId="2">
      <formula>$L5="Won"</formula>
    </cfRule>
  </conditionalFormatting>
  <dataValidations count="6">
    <dataValidation sqref="D5:E104" showDropDown="0" showInputMessage="1" showErrorMessage="1" allowBlank="0" errorTitle="Check Product" error="Choose a product from the editable Assumptions list." promptTitle="Product" prompt="Choose the current or opportunity product." type="list">
      <formula1>=$T$3:$T$15</formula1>
    </dataValidation>
    <dataValidation sqref="L5:L104" showDropDown="0" showInputMessage="0" showErrorMessage="1" allowBlank="0" errorTitle="Check Stage" error="Choose a stage from the list." type="list">
      <formula1>=$U$3:$U$9</formula1>
    </dataValidation>
    <dataValidation sqref="K5:K104" showDropDown="0" showInputMessage="0" showErrorMessage="1" allowBlank="0" errorTitle="Check Owner" error="Choose an owner from the editable Assumptions list." type="list">
      <formula1>=$V$3:$V$5</formula1>
    </dataValidation>
    <dataValidation sqref="F5:G104 M5:N104" showDropDown="0" showInputMessage="0" showErrorMessage="1" allowBlank="0" errorTitle="Check Date" error="Enter a date from 01/01/2020 through 12/31/2100." type="date" operator="between">
      <formula1>DATE(2020,1,1)</formula1>
      <formula2>DATE(2100,12,31)</formula2>
    </dataValidation>
    <dataValidation sqref="H5:H104" showDropDown="0" showInputMessage="1" showErrorMessage="1" allowBlank="0" errorTitle="Check Premium" error="Enter an estimated annual premium from $0.00 through $10,000,000.00." promptTitle="Estimated Premium" prompt="Enter an administrative estimate or leave the cell blank." type="decimal" operator="between">
      <formula1>0</formula1>
      <formula2>10000000</formula2>
    </dataValidation>
    <dataValidation sqref="I5:I104" showDropDown="0" showInputMessage="1" showErrorMessage="1" allowBlank="0" errorTitle="Check Commission Rate" error="Enter a commission rate from 0% through 100%." promptTitle="Estimated Rate" prompt="Enter an editable estimate, not a guaranteed commission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56A2A"/>
    <outlinePr summaryBelow="1" summaryRight="1"/>
    <pageSetUpPr/>
  </sheetPr>
  <dimension ref="A1:J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18" customWidth="1" min="4" max="4"/>
    <col width="13" customWidth="1" min="5" max="5"/>
    <col width="3" customWidth="1" min="6" max="6"/>
    <col width="25" customWidth="1" min="7" max="7"/>
    <col width="3" customWidth="1" min="8" max="8"/>
    <col width="24" customWidth="1" min="9" max="9"/>
    <col width="3" customWidth="1" min="10" max="10"/>
  </cols>
  <sheetData>
    <row r="1" ht="28" customHeight="1">
      <c r="A1" s="1" t="inlineStr">
        <is>
          <t>Insurance Cross-Sell Opportunity Tracker — Assumptions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>
      <c r="A2" s="25" t="inlineStr">
        <is>
          <t>As-of Date</t>
        </is>
      </c>
      <c r="B2" s="33" t="n">
        <v>46275</v>
      </c>
      <c r="D2" s="9" t="inlineStr">
        <is>
          <t>Stage</t>
        </is>
      </c>
      <c r="E2" s="9" t="inlineStr">
        <is>
          <t>Weight</t>
        </is>
      </c>
      <c r="G2" s="9" t="inlineStr">
        <is>
          <t>Product</t>
        </is>
      </c>
      <c r="I2" s="9" t="inlineStr">
        <is>
          <t>Owner</t>
        </is>
      </c>
    </row>
    <row r="3">
      <c r="A3" s="25" t="inlineStr">
        <is>
          <t>Due Soon Window (Days)</t>
        </is>
      </c>
      <c r="B3" s="26" t="n">
        <v>7</v>
      </c>
      <c r="D3" s="12" t="inlineStr">
        <is>
          <t>New Lead</t>
        </is>
      </c>
      <c r="E3" s="35" t="n">
        <v>0.1</v>
      </c>
      <c r="G3" s="14" t="inlineStr">
        <is>
          <t>Personal Auto</t>
        </is>
      </c>
      <c r="I3" s="14" t="inlineStr">
        <is>
          <t>Fictional Producer A</t>
        </is>
      </c>
    </row>
    <row r="4">
      <c r="A4" s="25" t="inlineStr">
        <is>
          <t>Contact Review Threshold (Days)</t>
        </is>
      </c>
      <c r="B4" s="26" t="n">
        <v>30</v>
      </c>
      <c r="D4" s="10" t="inlineStr">
        <is>
          <t>Contacted</t>
        </is>
      </c>
      <c r="E4" s="35" t="n">
        <v>0.25</v>
      </c>
      <c r="G4" s="14" t="inlineStr">
        <is>
          <t>Homeowners</t>
        </is>
      </c>
      <c r="I4" s="14" t="inlineStr">
        <is>
          <t>Fictional Producer B</t>
        </is>
      </c>
    </row>
    <row r="5">
      <c r="D5" s="12" t="inlineStr">
        <is>
          <t>Needs Review</t>
        </is>
      </c>
      <c r="E5" s="35" t="n">
        <v>0.4</v>
      </c>
      <c r="G5" s="14" t="inlineStr">
        <is>
          <t>Renters</t>
        </is>
      </c>
      <c r="I5" s="14" t="inlineStr">
        <is>
          <t>Fictional Producer C</t>
        </is>
      </c>
    </row>
    <row r="6" ht="32" customHeight="1">
      <c r="A6" s="27" t="inlineStr">
        <is>
          <t>This workbook is an administrative tracker. All examples are fictional, and opportunity records are not coverage recommendations.</t>
        </is>
      </c>
      <c r="D6" s="10" t="inlineStr">
        <is>
          <t>Quoted</t>
        </is>
      </c>
      <c r="E6" s="35" t="n">
        <v>0.6</v>
      </c>
      <c r="G6" s="14" t="inlineStr">
        <is>
          <t>Personal Umbrella</t>
        </is>
      </c>
    </row>
    <row r="7" ht="28" customHeight="1">
      <c r="A7" s="27" t="inlineStr">
        <is>
          <t>Alerts identify items for human review only; no outside system is contacted.</t>
        </is>
      </c>
      <c r="D7" s="12" t="inlineStr">
        <is>
          <t>Won</t>
        </is>
      </c>
      <c r="E7" s="35" t="n">
        <v>1</v>
      </c>
      <c r="G7" s="14" t="inlineStr">
        <is>
          <t>Flood</t>
        </is>
      </c>
    </row>
    <row r="8">
      <c r="D8" s="10" t="inlineStr">
        <is>
          <t>Lost</t>
        </is>
      </c>
      <c r="E8" s="35" t="n">
        <v>0</v>
      </c>
      <c r="G8" s="14" t="inlineStr">
        <is>
          <t>Recreational Vehicle</t>
        </is>
      </c>
    </row>
    <row r="9">
      <c r="D9" s="12" t="inlineStr">
        <is>
          <t>On Hold</t>
        </is>
      </c>
      <c r="E9" s="35" t="n">
        <v>0.2</v>
      </c>
      <c r="G9" s="14" t="inlineStr">
        <is>
          <t>Motorcycle</t>
        </is>
      </c>
    </row>
    <row r="10">
      <c r="G10" s="14" t="inlineStr">
        <is>
          <t>Life</t>
        </is>
      </c>
    </row>
    <row r="11">
      <c r="G11" s="14" t="inlineStr">
        <is>
          <t>Business Owners</t>
        </is>
      </c>
    </row>
    <row r="12">
      <c r="G12" s="14" t="inlineStr">
        <is>
          <t>Commercial Auto</t>
        </is>
      </c>
    </row>
    <row r="13">
      <c r="G13" s="14" t="inlineStr">
        <is>
          <t>Workers Compensation</t>
        </is>
      </c>
    </row>
    <row r="14">
      <c r="G14" s="14" t="inlineStr">
        <is>
          <t>Cyber Liability</t>
        </is>
      </c>
    </row>
    <row r="15">
      <c r="G15" s="14" t="inlineStr">
        <is>
          <t>Inland Marine</t>
        </is>
      </c>
    </row>
  </sheetData>
  <mergeCells count="1">
    <mergeCell ref="A1:J1"/>
  </mergeCells>
  <dataValidations count="3">
    <dataValidation sqref="B2" showDropDown="0" showInputMessage="1" showErrorMessage="1" allowBlank="0" errorTitle="Check Date" error="Enter a date from 01/01/2020 through 12/31/2100." promptTitle="As-of Date" prompt="Enter the reporting date used by tracker formulas." type="date" operator="between">
      <formula1>DATE(2020,1,1)</formula1>
      <formula2>DATE(2100,12,31)</formula2>
    </dataValidation>
    <dataValidation sqref="B3:B4" showDropDown="0" showInputMessage="0" showErrorMessage="1" allowBlank="0" errorTitle="Check Day Limit" error="Enter a whole number from 0 through 365." type="whole" operator="between">
      <formula1>0</formula1>
      <formula2>365</formula2>
    </dataValidation>
    <dataValidation sqref="E3:E9" showDropDown="0" showInputMessage="1" showErrorMessage="1" allowBlank="0" errorTitle="Check Weight" error="Enter a weight from 0% through 100%." promptTitle="Stage Weight" prompt="Weights are editable planning assumptions, not guaranteed results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Template</dc:creator>
  <dc:title xmlns:dc="http://purl.org/dc/elements/1.1/">Insurance Cross-Sell Opportunity Tracker</dc:title>
  <dc:subject xmlns:dc="http://purl.org/dc/elements/1.1/">Administrative tracking of fictional insurance cross-sell opportunities</dc:subject>
  <dcterms:created xmlns:dcterms="http://purl.org/dc/terms/" xmlns:xsi="http://www.w3.org/2001/XMLSchema-instance" xsi:type="dcterms:W3CDTF">2026-09-10T02:34:55Z</dcterms:created>
  <dcterms:modified xmlns:dcterms="http://purl.org/dc/terms/" xmlns:xsi="http://www.w3.org/2001/XMLSchema-instance" xsi:type="dcterms:W3CDTF">2026-09-10T02:34:56+00:00Z</dcterms:modified>
</cp:coreProperties>
</file>