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'Summary'!$A$10:$B$17</definedName>
    <definedName name="_xlnm._FilterDatabase" localSheetId="1" hidden="1">'Leads'!$A$3:$Q$103</definedName>
    <definedName name="_xlnm._FilterDatabase" localSheetId="2" hidden="1">'Assumptions'!$A$3:$B$10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746"/>
      <sz val="9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173B57"/>
      <sz val="14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E56A2A"/>
      </patternFill>
    </fill>
    <fill>
      <patternFill patternType="solid">
        <fgColor rgb="00FFF1D9"/>
      </patternFill>
    </fill>
    <fill>
      <patternFill patternType="solid">
        <fgColor rgb="00F3F7F8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3" fillId="3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1" fontId="5" fillId="5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right" vertical="center"/>
    </xf>
    <xf numFmtId="9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9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9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E56A2A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  <dxf>
      <font>
        <name val="Calibri"/>
        <color rgb="00243746"/>
        <sz val="10"/>
      </font>
      <fill>
        <patternFill patternType="solid">
          <fgColor rgb="00FFF1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Status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'Summary'!B10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'Summary'!$A$11:$A$17</f>
            </numRef>
          </cat>
          <val>
            <numRef>
              <f>'Summary'!$B$11:$B$17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4031999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zoomScale="9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23" customWidth="1" min="3" max="3"/>
    <col width="18" customWidth="1" min="4" max="4"/>
    <col width="23" customWidth="1" min="5" max="5"/>
    <col width="18" customWidth="1" min="6" max="6"/>
    <col width="24" customWidth="1" min="7" max="7"/>
    <col width="18" customWidth="1" min="8" max="8"/>
  </cols>
  <sheetData>
    <row r="1" ht="28" customHeight="1">
      <c r="A1" s="1" t="inlineStr">
        <is>
          <t>Insurance Event Lead Tracker — Summary</t>
        </is>
      </c>
      <c r="B1" s="29" t="n"/>
      <c r="C1" s="29" t="n"/>
      <c r="D1" s="29" t="n"/>
      <c r="E1" s="29" t="n"/>
      <c r="F1" s="29" t="n"/>
      <c r="G1" s="29" t="n"/>
      <c r="H1" s="30" t="n"/>
    </row>
    <row r="2">
      <c r="A2" s="3" t="inlineStr">
        <is>
          <t>As of</t>
        </is>
      </c>
      <c r="B2" s="31">
        <f>TODAY()</f>
        <v/>
      </c>
    </row>
    <row r="3"/>
    <row r="4" ht="30" customHeight="1">
      <c r="A4" s="5" t="inlineStr">
        <is>
          <t>Total Leads</t>
        </is>
      </c>
      <c r="B4" s="6">
        <f>COUNTIF(Leads!$A$4:$A$103,"&lt;&gt;")</f>
        <v/>
      </c>
      <c r="C4" s="5" t="inlineStr">
        <is>
          <t>Active Leads</t>
        </is>
      </c>
      <c r="D4" s="6">
        <f>COUNTIFS(Leads!$A$4:$A$103,"&lt;&gt;",Leads!$I$4:$I$103,'Assumptions'!$A$4)+COUNTIFS(Leads!$A$4:$A$103,"&lt;&gt;",Leads!$I$4:$I$103,'Assumptions'!$A$5)+COUNTIFS(Leads!$A$4:$A$103,"&lt;&gt;",Leads!$I$4:$I$103,'Assumptions'!$A$6)+COUNTIFS(Leads!$A$4:$A$103,"&lt;&gt;",Leads!$I$4:$I$103,'Assumptions'!$A$7)+COUNTIFS(Leads!$A$4:$A$103,"&lt;&gt;",Leads!$I$4:$I$103,'Assumptions'!$A$10)</f>
        <v/>
      </c>
      <c r="E4" s="5" t="inlineStr">
        <is>
          <t>Won Leads</t>
        </is>
      </c>
      <c r="F4" s="6">
        <f>COUNTIFS(Leads!$A$4:$A$103,"&lt;&gt;",Leads!$I$4:$I$103,'Assumptions'!$A$8)</f>
        <v/>
      </c>
      <c r="G4" s="5" t="inlineStr">
        <is>
          <t>Overdue Follow-Ups</t>
        </is>
      </c>
      <c r="H4" s="6">
        <f>COUNTIFS(Leads!$A$4:$A$103,"&lt;&gt;",Leads!$P$4:$P$103,"Overdue")</f>
        <v/>
      </c>
    </row>
    <row r="5"/>
    <row r="6"/>
    <row r="7" ht="30" customHeight="1">
      <c r="A7" s="5" t="inlineStr">
        <is>
          <t>Estimated Annual Premium</t>
        </is>
      </c>
      <c r="B7" s="7">
        <f>IF(COUNT(Leads!$L$4:$L$103)=0,"",SUM(Leads!$L$4:$L$103))</f>
        <v/>
      </c>
      <c r="C7" s="5" t="inlineStr">
        <is>
          <t>Weighted Pipeline</t>
        </is>
      </c>
      <c r="D7" s="7">
        <f>IF(COUNT(Leads!$N$4:$N$103)=0,"",SUM(Leads!$N$4:$N$103))</f>
        <v/>
      </c>
      <c r="E7" s="5" t="inlineStr">
        <is>
          <t>Decision Conversion</t>
        </is>
      </c>
      <c r="F7" s="32">
        <f>IFERROR(COUNTIFS(Leads!$A$4:$A$103,"&lt;&gt;",Leads!$I$4:$I$103,'Assumptions'!$A$8)/(COUNTIFS(Leads!$A$4:$A$103,"&lt;&gt;",Leads!$I$4:$I$103,'Assumptions'!$A$8)+COUNTIFS(Leads!$A$4:$A$103,"&lt;&gt;",Leads!$I$4:$I$103,'Assumptions'!$A$9)),"")</f>
        <v/>
      </c>
      <c r="G7" s="5" t="inlineStr">
        <is>
          <t>Due Soon</t>
        </is>
      </c>
      <c r="H7" s="6">
        <f>COUNTIFS(Leads!$A$4:$A$103,"&lt;&gt;",Leads!$P$4:$P$103,"Due soon")</f>
        <v/>
      </c>
    </row>
    <row r="8"/>
    <row r="9"/>
    <row r="10">
      <c r="A10" s="9" t="inlineStr">
        <is>
          <t>Status</t>
        </is>
      </c>
      <c r="B10" s="9" t="inlineStr">
        <is>
          <t>Lead Count</t>
        </is>
      </c>
    </row>
    <row r="11">
      <c r="A11" s="10">
        <f>'Assumptions'!A4</f>
        <v/>
      </c>
      <c r="B11" s="11">
        <f>COUNTIFS(Leads!$A$4:$A$103,"&lt;&gt;",Leads!$I$4:$I$103,A11)</f>
        <v/>
      </c>
    </row>
    <row r="12">
      <c r="A12" s="12">
        <f>'Assumptions'!A5</f>
        <v/>
      </c>
      <c r="B12" s="13">
        <f>COUNTIFS(Leads!$A$4:$A$103,"&lt;&gt;",Leads!$I$4:$I$103,A12)</f>
        <v/>
      </c>
    </row>
    <row r="13">
      <c r="A13" s="10">
        <f>'Assumptions'!A6</f>
        <v/>
      </c>
      <c r="B13" s="11">
        <f>COUNTIFS(Leads!$A$4:$A$103,"&lt;&gt;",Leads!$I$4:$I$103,A13)</f>
        <v/>
      </c>
    </row>
    <row r="14">
      <c r="A14" s="12">
        <f>'Assumptions'!A7</f>
        <v/>
      </c>
      <c r="B14" s="13">
        <f>COUNTIFS(Leads!$A$4:$A$103,"&lt;&gt;",Leads!$I$4:$I$103,A14)</f>
        <v/>
      </c>
    </row>
    <row r="15">
      <c r="A15" s="10">
        <f>'Assumptions'!A8</f>
        <v/>
      </c>
      <c r="B15" s="11">
        <f>COUNTIFS(Leads!$A$4:$A$103,"&lt;&gt;",Leads!$I$4:$I$103,A15)</f>
        <v/>
      </c>
    </row>
    <row r="16">
      <c r="A16" s="12">
        <f>'Assumptions'!A9</f>
        <v/>
      </c>
      <c r="B16" s="13">
        <f>COUNTIFS(Leads!$A$4:$A$103,"&lt;&gt;",Leads!$I$4:$I$103,A16)</f>
        <v/>
      </c>
    </row>
    <row r="17">
      <c r="A17" s="10">
        <f>'Assumptions'!A10</f>
        <v/>
      </c>
      <c r="B17" s="11">
        <f>COUNTIFS(Leads!$A$4:$A$103,"&lt;&gt;",Leads!$I$4:$I$103,A17)</f>
        <v/>
      </c>
    </row>
  </sheetData>
  <autoFilter ref="A10:B17"/>
  <mergeCells count="1">
    <mergeCell ref="A1:H1"/>
  </mergeCells>
  <conditionalFormatting sqref="H4">
    <cfRule type="expression" priority="1" dxfId="0">
      <formula>$H$4&gt;0</formula>
    </cfRule>
  </conditionalFormatting>
  <conditionalFormatting sqref="H7">
    <cfRule type="expression" priority="2" dxfId="1">
      <formula>$H$7&gt;0</formula>
    </cfRule>
  </conditionalFormatting>
  <conditionalFormatting sqref="F4">
    <cfRule type="expression" priority="3" dxfId="2">
      <formula>$F$4&gt;0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32" customWidth="1" min="3" max="3"/>
    <col width="24" customWidth="1" min="4" max="4"/>
    <col width="29" customWidth="1" min="5" max="5"/>
    <col width="23" customWidth="1" min="6" max="6"/>
    <col width="20" customWidth="1" min="7" max="7"/>
    <col width="23" customWidth="1" min="8" max="8"/>
    <col width="18" customWidth="1" min="9" max="9"/>
    <col width="16" customWidth="1" min="10" max="10"/>
    <col width="16" customWidth="1" min="11" max="11"/>
    <col width="23" customWidth="1" min="12" max="12"/>
    <col width="13" customWidth="1" min="13" max="13"/>
    <col width="19" customWidth="1" min="14" max="14"/>
    <col width="18" customWidth="1" min="15" max="15"/>
    <col width="18" customWidth="1" min="16" max="16"/>
    <col width="39" customWidth="1" min="17" max="17"/>
  </cols>
  <sheetData>
    <row r="1" ht="28" customHeight="1">
      <c r="A1" s="1" t="inlineStr">
        <is>
          <t>Insurance Event Lead Tracker — Leads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30" t="n"/>
    </row>
    <row r="2">
      <c r="A2" s="14" t="inlineStr">
        <is>
          <t>Enter event leads in orange cells. Formula alerts identify records for human review.</t>
        </is>
      </c>
    </row>
    <row r="3" ht="34" customHeight="1">
      <c r="A3" s="5" t="inlineStr">
        <is>
          <t>Lead ID</t>
        </is>
      </c>
      <c r="B3" s="5" t="inlineStr">
        <is>
          <t>Event Date</t>
        </is>
      </c>
      <c r="C3" s="5" t="inlineStr">
        <is>
          <t>Event Name</t>
        </is>
      </c>
      <c r="D3" s="5" t="inlineStr">
        <is>
          <t>Contact Name</t>
        </is>
      </c>
      <c r="E3" s="5" t="inlineStr">
        <is>
          <t>Organization</t>
        </is>
      </c>
      <c r="F3" s="5" t="inlineStr">
        <is>
          <t>Preferred Contact Method</t>
        </is>
      </c>
      <c r="G3" s="5" t="inlineStr">
        <is>
          <t>Product Interest</t>
        </is>
      </c>
      <c r="H3" s="5" t="inlineStr">
        <is>
          <t>Owner</t>
        </is>
      </c>
      <c r="I3" s="5" t="inlineStr">
        <is>
          <t>Status</t>
        </is>
      </c>
      <c r="J3" s="5" t="inlineStr">
        <is>
          <t>Next Follow-Up</t>
        </is>
      </c>
      <c r="K3" s="5" t="inlineStr">
        <is>
          <t>Last Contact</t>
        </is>
      </c>
      <c r="L3" s="5" t="inlineStr">
        <is>
          <t>Estimated Annual Premium</t>
        </is>
      </c>
      <c r="M3" s="5" t="inlineStr">
        <is>
          <t>Probability</t>
        </is>
      </c>
      <c r="N3" s="5" t="inlineStr">
        <is>
          <t>Weighted Pipeline</t>
        </is>
      </c>
      <c r="O3" s="5" t="inlineStr">
        <is>
          <t>Days Since Event</t>
        </is>
      </c>
      <c r="P3" s="5" t="inlineStr">
        <is>
          <t>Follow-Up Alert</t>
        </is>
      </c>
      <c r="Q3" s="5" t="inlineStr">
        <is>
          <t>Notes</t>
        </is>
      </c>
    </row>
    <row r="4">
      <c r="A4" s="15" t="inlineStr">
        <is>
          <t>FIC-LEAD-1001</t>
        </is>
      </c>
      <c r="B4" s="33" t="n">
        <v>46273</v>
      </c>
      <c r="C4" s="17" t="inlineStr">
        <is>
          <t>Fictional Riverbend Business Fair</t>
        </is>
      </c>
      <c r="D4" s="17" t="inlineStr">
        <is>
          <t>Fictional Mara Cedar</t>
        </is>
      </c>
      <c r="E4" s="17" t="inlineStr">
        <is>
          <t>Fictional Copper Kite Studio</t>
        </is>
      </c>
      <c r="F4" s="15" t="inlineStr">
        <is>
          <t>Email</t>
        </is>
      </c>
      <c r="G4" s="15" t="inlineStr">
        <is>
          <t>Small Commercial</t>
        </is>
      </c>
      <c r="H4" s="15" t="inlineStr">
        <is>
          <t>Fictional Avery North</t>
        </is>
      </c>
      <c r="I4" s="15" t="inlineStr">
        <is>
          <t>New</t>
        </is>
      </c>
      <c r="J4" s="33" t="n">
        <v>46276</v>
      </c>
      <c r="K4" s="33" t="n"/>
      <c r="L4" s="18" t="n">
        <v>1800</v>
      </c>
      <c r="M4" s="19">
        <f>IF(I4="","",IFERROR(VLOOKUP(I4,'Assumptions'!$A$4:$B$10,2,FALSE),""))</f>
        <v/>
      </c>
      <c r="N4" s="20">
        <f>IF(OR(L4="",M4=""),"",IFERROR(L4*M4,""))</f>
        <v/>
      </c>
      <c r="O4" s="13">
        <f>IF(B4="","",MAX(0,TODAY()-B4))</f>
        <v/>
      </c>
      <c r="P4" s="21">
        <f>IF(A4="","",IF(OR(I4='Assumptions'!$A$8,I4='Assumptions'!$A$9),"Closed",IF(J4="","Set date",IF(J4&lt;TODAY()-'Assumptions'!$K$4,"Overdue",IF(J4&lt;=TODAY()+'Assumptions'!$K$5,"Due soon","Scheduled")))))</f>
        <v/>
      </c>
      <c r="Q4" s="17" t="inlineStr">
        <is>
          <t>Requested an introductory email after the event.</t>
        </is>
      </c>
    </row>
    <row r="5">
      <c r="A5" s="15" t="inlineStr">
        <is>
          <t>FIC-LEAD-1002</t>
        </is>
      </c>
      <c r="B5" s="33" t="n">
        <v>46265</v>
      </c>
      <c r="C5" s="17" t="inlineStr">
        <is>
          <t>Fictional Riverbend Business Fair</t>
        </is>
      </c>
      <c r="D5" s="17" t="inlineStr">
        <is>
          <t>Fictional Theo Lantern</t>
        </is>
      </c>
      <c r="E5" s="17" t="inlineStr">
        <is>
          <t>Fictional Blue Acorn Café</t>
        </is>
      </c>
      <c r="F5" s="15" t="inlineStr">
        <is>
          <t>Phone</t>
        </is>
      </c>
      <c r="G5" s="15" t="inlineStr">
        <is>
          <t>Small Commercial</t>
        </is>
      </c>
      <c r="H5" s="15" t="inlineStr">
        <is>
          <t>Fictional Jordan Vale</t>
        </is>
      </c>
      <c r="I5" s="15" t="inlineStr">
        <is>
          <t>Contacted</t>
        </is>
      </c>
      <c r="J5" s="33" t="n">
        <v>46274</v>
      </c>
      <c r="K5" s="33" t="n">
        <v>46271</v>
      </c>
      <c r="L5" s="18" t="n">
        <v>2400</v>
      </c>
      <c r="M5" s="22">
        <f>IF(I5="","",IFERROR(VLOOKUP(I5,'Assumptions'!$A$4:$B$10,2,FALSE),""))</f>
        <v/>
      </c>
      <c r="N5" s="23">
        <f>IF(OR(L5="",M5=""),"",IFERROR(L5*M5,""))</f>
        <v/>
      </c>
      <c r="O5" s="11">
        <f>IF(B5="","",MAX(0,TODAY()-B5))</f>
        <v/>
      </c>
      <c r="P5" s="24">
        <f>IF(A5="","",IF(OR(I5='Assumptions'!$A$8,I5='Assumptions'!$A$9),"Closed",IF(J5="","Set date",IF(J5&lt;TODAY()-'Assumptions'!$K$4,"Overdue",IF(J5&lt;=TODAY()+'Assumptions'!$K$5,"Due soon","Scheduled")))))</f>
        <v/>
      </c>
      <c r="Q5" s="17" t="inlineStr">
        <is>
          <t>Asked for a follow-up call.</t>
        </is>
      </c>
    </row>
    <row r="6">
      <c r="A6" s="15" t="inlineStr">
        <is>
          <t>FIC-LEAD-1003</t>
        </is>
      </c>
      <c r="B6" s="33" t="n">
        <v>46260</v>
      </c>
      <c r="C6" s="17" t="inlineStr">
        <is>
          <t>Fictional Lakeside Home Expo</t>
        </is>
      </c>
      <c r="D6" s="17" t="inlineStr">
        <is>
          <t>Fictional Nia Meadow</t>
        </is>
      </c>
      <c r="E6" s="17" t="inlineStr">
        <is>
          <t>Fictional Meadow Household</t>
        </is>
      </c>
      <c r="F6" s="15" t="inlineStr">
        <is>
          <t>Text</t>
        </is>
      </c>
      <c r="G6" s="15" t="inlineStr">
        <is>
          <t>Homeowners</t>
        </is>
      </c>
      <c r="H6" s="15" t="inlineStr">
        <is>
          <t>Fictional Casey Rowan</t>
        </is>
      </c>
      <c r="I6" s="15" t="inlineStr">
        <is>
          <t>Appointment Set</t>
        </is>
      </c>
      <c r="J6" s="33" t="n">
        <v>46278</v>
      </c>
      <c r="K6" s="33" t="n">
        <v>46274</v>
      </c>
      <c r="L6" s="18" t="n">
        <v>3200</v>
      </c>
      <c r="M6" s="19">
        <f>IF(I6="","",IFERROR(VLOOKUP(I6,'Assumptions'!$A$4:$B$10,2,FALSE),""))</f>
        <v/>
      </c>
      <c r="N6" s="20">
        <f>IF(OR(L6="",M6=""),"",IFERROR(L6*M6,""))</f>
        <v/>
      </c>
      <c r="O6" s="13">
        <f>IF(B6="","",MAX(0,TODAY()-B6))</f>
        <v/>
      </c>
      <c r="P6" s="21">
        <f>IF(A6="","",IF(OR(I6='Assumptions'!$A$8,I6='Assumptions'!$A$9),"Closed",IF(J6="","Set date",IF(J6&lt;TODAY()-'Assumptions'!$K$4,"Overdue",IF(J6&lt;=TODAY()+'Assumptions'!$K$5,"Due soon","Scheduled")))))</f>
        <v/>
      </c>
      <c r="Q6" s="17" t="inlineStr">
        <is>
          <t>Appointment time was entered by the owner.</t>
        </is>
      </c>
    </row>
    <row r="7">
      <c r="A7" s="15" t="inlineStr">
        <is>
          <t>FIC-LEAD-1004</t>
        </is>
      </c>
      <c r="B7" s="33" t="n">
        <v>46255</v>
      </c>
      <c r="C7" s="17" t="inlineStr">
        <is>
          <t>Fictional Lakeside Home Expo</t>
        </is>
      </c>
      <c r="D7" s="17" t="inlineStr">
        <is>
          <t>Fictional Eli Harbor</t>
        </is>
      </c>
      <c r="E7" s="17" t="inlineStr">
        <is>
          <t>Fictional Harbor Household</t>
        </is>
      </c>
      <c r="F7" s="15" t="inlineStr">
        <is>
          <t>Email</t>
        </is>
      </c>
      <c r="G7" s="15" t="inlineStr">
        <is>
          <t>Personal Auto</t>
        </is>
      </c>
      <c r="H7" s="15" t="inlineStr">
        <is>
          <t>Fictional Avery North</t>
        </is>
      </c>
      <c r="I7" s="15" t="inlineStr">
        <is>
          <t>Quoted</t>
        </is>
      </c>
      <c r="J7" s="33" t="n">
        <v>46283</v>
      </c>
      <c r="K7" s="33" t="n">
        <v>46273</v>
      </c>
      <c r="L7" s="18" t="n">
        <v>2100</v>
      </c>
      <c r="M7" s="22">
        <f>IF(I7="","",IFERROR(VLOOKUP(I7,'Assumptions'!$A$4:$B$10,2,FALSE),""))</f>
        <v/>
      </c>
      <c r="N7" s="23">
        <f>IF(OR(L7="",M7=""),"",IFERROR(L7*M7,""))</f>
        <v/>
      </c>
      <c r="O7" s="11">
        <f>IF(B7="","",MAX(0,TODAY()-B7))</f>
        <v/>
      </c>
      <c r="P7" s="24">
        <f>IF(A7="","",IF(OR(I7='Assumptions'!$A$8,I7='Assumptions'!$A$9),"Closed",IF(J7="","Set date",IF(J7&lt;TODAY()-'Assumptions'!$K$4,"Overdue",IF(J7&lt;=TODAY()+'Assumptions'!$K$5,"Due soon","Scheduled")))))</f>
        <v/>
      </c>
      <c r="Q7" s="17" t="inlineStr">
        <is>
          <t>Administrative quote follow-up remains scheduled.</t>
        </is>
      </c>
    </row>
    <row r="8">
      <c r="A8" s="15" t="inlineStr">
        <is>
          <t>FIC-LEAD-1005</t>
        </is>
      </c>
      <c r="B8" s="33" t="n">
        <v>46245</v>
      </c>
      <c r="C8" s="17" t="inlineStr">
        <is>
          <t>Fictional Main Street Merchant Day</t>
        </is>
      </c>
      <c r="D8" s="17" t="inlineStr">
        <is>
          <t>Fictional Sora Pine</t>
        </is>
      </c>
      <c r="E8" s="17" t="inlineStr">
        <is>
          <t>Fictional Pine Lantern Books</t>
        </is>
      </c>
      <c r="F8" s="15" t="inlineStr">
        <is>
          <t>Phone</t>
        </is>
      </c>
      <c r="G8" s="15" t="inlineStr">
        <is>
          <t>Small Commercial</t>
        </is>
      </c>
      <c r="H8" s="15" t="inlineStr">
        <is>
          <t>Fictional Jordan Vale</t>
        </is>
      </c>
      <c r="I8" s="15" t="inlineStr">
        <is>
          <t>Won</t>
        </is>
      </c>
      <c r="J8" s="33" t="n"/>
      <c r="K8" s="33" t="n">
        <v>46274</v>
      </c>
      <c r="L8" s="18" t="n">
        <v>4600</v>
      </c>
      <c r="M8" s="19">
        <f>IF(I8="","",IFERROR(VLOOKUP(I8,'Assumptions'!$A$4:$B$10,2,FALSE),""))</f>
        <v/>
      </c>
      <c r="N8" s="20">
        <f>IF(OR(L8="",M8=""),"",IFERROR(L8*M8,""))</f>
        <v/>
      </c>
      <c r="O8" s="13">
        <f>IF(B8="","",MAX(0,TODAY()-B8))</f>
        <v/>
      </c>
      <c r="P8" s="21">
        <f>IF(A8="","",IF(OR(I8='Assumptions'!$A$8,I8='Assumptions'!$A$9),"Closed",IF(J8="","Set date",IF(J8&lt;TODAY()-'Assumptions'!$K$4,"Overdue",IF(J8&lt;=TODAY()+'Assumptions'!$K$5,"Due soon","Scheduled")))))</f>
        <v/>
      </c>
      <c r="Q8" s="17" t="inlineStr">
        <is>
          <t>Lead outcome was entered as won.</t>
        </is>
      </c>
    </row>
    <row r="9">
      <c r="A9" s="15" t="inlineStr">
        <is>
          <t>FIC-LEAD-1006</t>
        </is>
      </c>
      <c r="B9" s="33" t="n">
        <v>46230</v>
      </c>
      <c r="C9" s="17" t="inlineStr">
        <is>
          <t>Fictional Main Street Merchant Day</t>
        </is>
      </c>
      <c r="D9" s="17" t="inlineStr">
        <is>
          <t>Fictional Luca Fern</t>
        </is>
      </c>
      <c r="E9" s="17" t="inlineStr">
        <is>
          <t>Fictional Fern Pocket Market</t>
        </is>
      </c>
      <c r="F9" s="15" t="inlineStr">
        <is>
          <t>Mail</t>
        </is>
      </c>
      <c r="G9" s="15" t="inlineStr">
        <is>
          <t>Small Commercial</t>
        </is>
      </c>
      <c r="H9" s="15" t="inlineStr">
        <is>
          <t>Fictional Casey Rowan</t>
        </is>
      </c>
      <c r="I9" s="15" t="inlineStr">
        <is>
          <t>Lost</t>
        </is>
      </c>
      <c r="J9" s="33" t="n"/>
      <c r="K9" s="33" t="n">
        <v>46270</v>
      </c>
      <c r="L9" s="18" t="n">
        <v>1500</v>
      </c>
      <c r="M9" s="22">
        <f>IF(I9="","",IFERROR(VLOOKUP(I9,'Assumptions'!$A$4:$B$10,2,FALSE),""))</f>
        <v/>
      </c>
      <c r="N9" s="23">
        <f>IF(OR(L9="",M9=""),"",IFERROR(L9*M9,""))</f>
        <v/>
      </c>
      <c r="O9" s="11">
        <f>IF(B9="","",MAX(0,TODAY()-B9))</f>
        <v/>
      </c>
      <c r="P9" s="24">
        <f>IF(A9="","",IF(OR(I9='Assumptions'!$A$8,I9='Assumptions'!$A$9),"Closed",IF(J9="","Set date",IF(J9&lt;TODAY()-'Assumptions'!$K$4,"Overdue",IF(J9&lt;=TODAY()+'Assumptions'!$K$5,"Due soon","Scheduled")))))</f>
        <v/>
      </c>
      <c r="Q9" s="17" t="inlineStr">
        <is>
          <t>Lead outcome was entered as lost.</t>
        </is>
      </c>
    </row>
    <row r="10">
      <c r="A10" s="15" t="inlineStr">
        <is>
          <t>FIC-LEAD-1007</t>
        </is>
      </c>
      <c r="B10" s="33" t="n">
        <v>46215</v>
      </c>
      <c r="C10" s="17" t="inlineStr">
        <is>
          <t>Fictional Community Welcome Fair</t>
        </is>
      </c>
      <c r="D10" s="17" t="inlineStr">
        <is>
          <t>Fictional Imani Quartz</t>
        </is>
      </c>
      <c r="E10" s="17" t="inlineStr">
        <is>
          <t>Fictional Quartz Household</t>
        </is>
      </c>
      <c r="F10" s="15" t="inlineStr">
        <is>
          <t>Email</t>
        </is>
      </c>
      <c r="G10" s="15" t="inlineStr">
        <is>
          <t>Renters</t>
        </is>
      </c>
      <c r="H10" s="15" t="inlineStr">
        <is>
          <t>Fictional Avery North</t>
        </is>
      </c>
      <c r="I10" s="15" t="inlineStr">
        <is>
          <t>Nurture</t>
        </is>
      </c>
      <c r="J10" s="33" t="n">
        <v>46295</v>
      </c>
      <c r="K10" s="33" t="n">
        <v>46265</v>
      </c>
      <c r="L10" s="18" t="n">
        <v>900</v>
      </c>
      <c r="M10" s="19">
        <f>IF(I10="","",IFERROR(VLOOKUP(I10,'Assumptions'!$A$4:$B$10,2,FALSE),""))</f>
        <v/>
      </c>
      <c r="N10" s="20">
        <f>IF(OR(L10="",M10=""),"",IFERROR(L10*M10,""))</f>
        <v/>
      </c>
      <c r="O10" s="13">
        <f>IF(B10="","",MAX(0,TODAY()-B10))</f>
        <v/>
      </c>
      <c r="P10" s="21">
        <f>IF(A10="","",IF(OR(I10='Assumptions'!$A$8,I10='Assumptions'!$A$9),"Closed",IF(J10="","Set date",IF(J10&lt;TODAY()-'Assumptions'!$K$4,"Overdue",IF(J10&lt;=TODAY()+'Assumptions'!$K$5,"Due soon","Scheduled")))))</f>
        <v/>
      </c>
      <c r="Q10" s="17" t="inlineStr">
        <is>
          <t>Longer-term follow-up date was entered.</t>
        </is>
      </c>
    </row>
    <row r="11">
      <c r="A11" s="15" t="inlineStr">
        <is>
          <t>FIC-LEAD-1008</t>
        </is>
      </c>
      <c r="B11" s="33" t="n">
        <v>46270</v>
      </c>
      <c r="C11" s="17" t="inlineStr">
        <is>
          <t>Fictional Regional Builder Showcase</t>
        </is>
      </c>
      <c r="D11" s="17" t="inlineStr">
        <is>
          <t>Fictional Owen Willow</t>
        </is>
      </c>
      <c r="E11" s="17" t="inlineStr">
        <is>
          <t>Fictional Willow Frame Workshop</t>
        </is>
      </c>
      <c r="F11" s="15" t="inlineStr">
        <is>
          <t>Phone</t>
        </is>
      </c>
      <c r="G11" s="15" t="inlineStr">
        <is>
          <t>Small Commercial</t>
        </is>
      </c>
      <c r="H11" s="15" t="inlineStr">
        <is>
          <t>Fictional Jordan Vale</t>
        </is>
      </c>
      <c r="I11" s="15" t="inlineStr">
        <is>
          <t>Contacted</t>
        </is>
      </c>
      <c r="J11" s="33" t="n"/>
      <c r="K11" s="33" t="n">
        <v>46273</v>
      </c>
      <c r="L11" s="18" t="n"/>
      <c r="M11" s="22">
        <f>IF(I11="","",IFERROR(VLOOKUP(I11,'Assumptions'!$A$4:$B$10,2,FALSE),""))</f>
        <v/>
      </c>
      <c r="N11" s="23">
        <f>IF(OR(L11="",M11=""),"",IFERROR(L11*M11,""))</f>
        <v/>
      </c>
      <c r="O11" s="11">
        <f>IF(B11="","",MAX(0,TODAY()-B11))</f>
        <v/>
      </c>
      <c r="P11" s="24">
        <f>IF(A11="","",IF(OR(I11='Assumptions'!$A$8,I11='Assumptions'!$A$9),"Closed",IF(J11="","Set date",IF(J11&lt;TODAY()-'Assumptions'!$K$4,"Overdue",IF(J11&lt;=TODAY()+'Assumptions'!$K$5,"Due soon","Scheduled")))))</f>
        <v/>
      </c>
      <c r="Q11" s="17" t="inlineStr">
        <is>
          <t>No estimated premium or next follow-up date has been entered.</t>
        </is>
      </c>
    </row>
    <row r="12">
      <c r="A12" s="15" t="inlineStr">
        <is>
          <t>FIC-LEAD-1009</t>
        </is>
      </c>
      <c r="B12" s="33" t="n">
        <v>46275</v>
      </c>
      <c r="C12" s="17" t="inlineStr">
        <is>
          <t>Fictional Neighborhood Resource Day</t>
        </is>
      </c>
      <c r="D12" s="17" t="inlineStr">
        <is>
          <t>Fictional Priya Cloud</t>
        </is>
      </c>
      <c r="E12" s="17" t="inlineStr">
        <is>
          <t>Fictional Cloud Household</t>
        </is>
      </c>
      <c r="F12" s="15" t="inlineStr">
        <is>
          <t>Text</t>
        </is>
      </c>
      <c r="G12" s="15" t="inlineStr">
        <is>
          <t>Life</t>
        </is>
      </c>
      <c r="H12" s="15" t="inlineStr">
        <is>
          <t>Fictional Casey Rowan</t>
        </is>
      </c>
      <c r="I12" s="15" t="inlineStr">
        <is>
          <t>New</t>
        </is>
      </c>
      <c r="J12" s="33" t="n">
        <v>46275</v>
      </c>
      <c r="K12" s="33" t="n"/>
      <c r="L12" s="18" t="n">
        <v>0</v>
      </c>
      <c r="M12" s="19">
        <f>IF(I12="","",IFERROR(VLOOKUP(I12,'Assumptions'!$A$4:$B$10,2,FALSE),""))</f>
        <v/>
      </c>
      <c r="N12" s="20">
        <f>IF(OR(L12="",M12=""),"",IFERROR(L12*M12,""))</f>
        <v/>
      </c>
      <c r="O12" s="13">
        <f>IF(B12="","",MAX(0,TODAY()-B12))</f>
        <v/>
      </c>
      <c r="P12" s="21">
        <f>IF(A12="","",IF(OR(I12='Assumptions'!$A$8,I12='Assumptions'!$A$9),"Closed",IF(J12="","Set date",IF(J12&lt;TODAY()-'Assumptions'!$K$4,"Overdue",IF(J12&lt;=TODAY()+'Assumptions'!$K$5,"Due soon","Scheduled")))))</f>
        <v/>
      </c>
      <c r="Q12" s="17" t="inlineStr">
        <is>
          <t>Lower amount boundary is included for workbook testing.</t>
        </is>
      </c>
    </row>
    <row r="13">
      <c r="A13" s="15" t="inlineStr">
        <is>
          <t>FIC-LEAD-1010</t>
        </is>
      </c>
      <c r="B13" s="33" t="n">
        <v>46185</v>
      </c>
      <c r="C13" s="17" t="inlineStr">
        <is>
          <t>Fictional Industry Makers Forum</t>
        </is>
      </c>
      <c r="D13" s="17" t="inlineStr">
        <is>
          <t>Fictional Devin Ember</t>
        </is>
      </c>
      <c r="E13" s="17" t="inlineStr">
        <is>
          <t>Fictional Ember Works Cooperative</t>
        </is>
      </c>
      <c r="F13" s="15" t="inlineStr">
        <is>
          <t>Email</t>
        </is>
      </c>
      <c r="G13" s="15" t="inlineStr">
        <is>
          <t>Other</t>
        </is>
      </c>
      <c r="H13" s="15" t="inlineStr">
        <is>
          <t>Fictional Avery North</t>
        </is>
      </c>
      <c r="I13" s="15" t="inlineStr">
        <is>
          <t>Quoted</t>
        </is>
      </c>
      <c r="J13" s="33" t="n">
        <v>46273</v>
      </c>
      <c r="K13" s="33" t="n">
        <v>46268</v>
      </c>
      <c r="L13" s="18" t="n">
        <v>250000</v>
      </c>
      <c r="M13" s="22">
        <f>IF(I13="","",IFERROR(VLOOKUP(I13,'Assumptions'!$A$4:$B$10,2,FALSE),""))</f>
        <v/>
      </c>
      <c r="N13" s="23">
        <f>IF(OR(L13="",M13=""),"",IFERROR(L13*M13,""))</f>
        <v/>
      </c>
      <c r="O13" s="11">
        <f>IF(B13="","",MAX(0,TODAY()-B13))</f>
        <v/>
      </c>
      <c r="P13" s="24">
        <f>IF(A13="","",IF(OR(I13='Assumptions'!$A$8,I13='Assumptions'!$A$9),"Closed",IF(J13="","Set date",IF(J13&lt;TODAY()-'Assumptions'!$K$4,"Overdue",IF(J13&lt;=TODAY()+'Assumptions'!$K$5,"Due soon","Scheduled")))))</f>
        <v/>
      </c>
      <c r="Q13" s="17" t="inlineStr">
        <is>
          <t>Upper configured amount boundary is included for workbook testing.</t>
        </is>
      </c>
    </row>
    <row r="14">
      <c r="A14" s="15" t="n"/>
      <c r="B14" s="33" t="n"/>
      <c r="C14" s="17" t="n"/>
      <c r="D14" s="17" t="n"/>
      <c r="E14" s="17" t="n"/>
      <c r="F14" s="15" t="n"/>
      <c r="G14" s="15" t="n"/>
      <c r="H14" s="15" t="n"/>
      <c r="I14" s="15" t="n"/>
      <c r="J14" s="33" t="n"/>
      <c r="K14" s="33" t="n"/>
      <c r="L14" s="18" t="n"/>
      <c r="M14" s="19">
        <f>IF(I14="","",IFERROR(VLOOKUP(I14,'Assumptions'!$A$4:$B$10,2,FALSE),""))</f>
        <v/>
      </c>
      <c r="N14" s="20">
        <f>IF(OR(L14="",M14=""),"",IFERROR(L14*M14,""))</f>
        <v/>
      </c>
      <c r="O14" s="13">
        <f>IF(B14="","",MAX(0,TODAY()-B14))</f>
        <v/>
      </c>
      <c r="P14" s="21">
        <f>IF(A14="","",IF(OR(I14='Assumptions'!$A$8,I14='Assumptions'!$A$9),"Closed",IF(J14="","Set date",IF(J14&lt;TODAY()-'Assumptions'!$K$4,"Overdue",IF(J14&lt;=TODAY()+'Assumptions'!$K$5,"Due soon","Scheduled")))))</f>
        <v/>
      </c>
      <c r="Q14" s="17" t="n"/>
    </row>
    <row r="15">
      <c r="A15" s="15" t="n"/>
      <c r="B15" s="33" t="n"/>
      <c r="C15" s="17" t="n"/>
      <c r="D15" s="17" t="n"/>
      <c r="E15" s="17" t="n"/>
      <c r="F15" s="15" t="n"/>
      <c r="G15" s="15" t="n"/>
      <c r="H15" s="15" t="n"/>
      <c r="I15" s="15" t="n"/>
      <c r="J15" s="33" t="n"/>
      <c r="K15" s="33" t="n"/>
      <c r="L15" s="18" t="n"/>
      <c r="M15" s="22">
        <f>IF(I15="","",IFERROR(VLOOKUP(I15,'Assumptions'!$A$4:$B$10,2,FALSE),""))</f>
        <v/>
      </c>
      <c r="N15" s="23">
        <f>IF(OR(L15="",M15=""),"",IFERROR(L15*M15,""))</f>
        <v/>
      </c>
      <c r="O15" s="11">
        <f>IF(B15="","",MAX(0,TODAY()-B15))</f>
        <v/>
      </c>
      <c r="P15" s="24">
        <f>IF(A15="","",IF(OR(I15='Assumptions'!$A$8,I15='Assumptions'!$A$9),"Closed",IF(J15="","Set date",IF(J15&lt;TODAY()-'Assumptions'!$K$4,"Overdue",IF(J15&lt;=TODAY()+'Assumptions'!$K$5,"Due soon","Scheduled")))))</f>
        <v/>
      </c>
      <c r="Q15" s="17" t="n"/>
    </row>
    <row r="16">
      <c r="A16" s="15" t="n"/>
      <c r="B16" s="33" t="n"/>
      <c r="C16" s="17" t="n"/>
      <c r="D16" s="17" t="n"/>
      <c r="E16" s="17" t="n"/>
      <c r="F16" s="15" t="n"/>
      <c r="G16" s="15" t="n"/>
      <c r="H16" s="15" t="n"/>
      <c r="I16" s="15" t="n"/>
      <c r="J16" s="33" t="n"/>
      <c r="K16" s="33" t="n"/>
      <c r="L16" s="18" t="n"/>
      <c r="M16" s="19">
        <f>IF(I16="","",IFERROR(VLOOKUP(I16,'Assumptions'!$A$4:$B$10,2,FALSE),""))</f>
        <v/>
      </c>
      <c r="N16" s="20">
        <f>IF(OR(L16="",M16=""),"",IFERROR(L16*M16,""))</f>
        <v/>
      </c>
      <c r="O16" s="13">
        <f>IF(B16="","",MAX(0,TODAY()-B16))</f>
        <v/>
      </c>
      <c r="P16" s="21">
        <f>IF(A16="","",IF(OR(I16='Assumptions'!$A$8,I16='Assumptions'!$A$9),"Closed",IF(J16="","Set date",IF(J16&lt;TODAY()-'Assumptions'!$K$4,"Overdue",IF(J16&lt;=TODAY()+'Assumptions'!$K$5,"Due soon","Scheduled")))))</f>
        <v/>
      </c>
      <c r="Q16" s="17" t="n"/>
    </row>
    <row r="17">
      <c r="A17" s="15" t="n"/>
      <c r="B17" s="33" t="n"/>
      <c r="C17" s="17" t="n"/>
      <c r="D17" s="17" t="n"/>
      <c r="E17" s="17" t="n"/>
      <c r="F17" s="15" t="n"/>
      <c r="G17" s="15" t="n"/>
      <c r="H17" s="15" t="n"/>
      <c r="I17" s="15" t="n"/>
      <c r="J17" s="33" t="n"/>
      <c r="K17" s="33" t="n"/>
      <c r="L17" s="18" t="n"/>
      <c r="M17" s="22">
        <f>IF(I17="","",IFERROR(VLOOKUP(I17,'Assumptions'!$A$4:$B$10,2,FALSE),""))</f>
        <v/>
      </c>
      <c r="N17" s="23">
        <f>IF(OR(L17="",M17=""),"",IFERROR(L17*M17,""))</f>
        <v/>
      </c>
      <c r="O17" s="11">
        <f>IF(B17="","",MAX(0,TODAY()-B17))</f>
        <v/>
      </c>
      <c r="P17" s="24">
        <f>IF(A17="","",IF(OR(I17='Assumptions'!$A$8,I17='Assumptions'!$A$9),"Closed",IF(J17="","Set date",IF(J17&lt;TODAY()-'Assumptions'!$K$4,"Overdue",IF(J17&lt;=TODAY()+'Assumptions'!$K$5,"Due soon","Scheduled")))))</f>
        <v/>
      </c>
      <c r="Q17" s="17" t="n"/>
    </row>
    <row r="18">
      <c r="A18" s="15" t="n"/>
      <c r="B18" s="33" t="n"/>
      <c r="C18" s="17" t="n"/>
      <c r="D18" s="17" t="n"/>
      <c r="E18" s="17" t="n"/>
      <c r="F18" s="15" t="n"/>
      <c r="G18" s="15" t="n"/>
      <c r="H18" s="15" t="n"/>
      <c r="I18" s="15" t="n"/>
      <c r="J18" s="33" t="n"/>
      <c r="K18" s="33" t="n"/>
      <c r="L18" s="18" t="n"/>
      <c r="M18" s="19">
        <f>IF(I18="","",IFERROR(VLOOKUP(I18,'Assumptions'!$A$4:$B$10,2,FALSE),""))</f>
        <v/>
      </c>
      <c r="N18" s="20">
        <f>IF(OR(L18="",M18=""),"",IFERROR(L18*M18,""))</f>
        <v/>
      </c>
      <c r="O18" s="13">
        <f>IF(B18="","",MAX(0,TODAY()-B18))</f>
        <v/>
      </c>
      <c r="P18" s="21">
        <f>IF(A18="","",IF(OR(I18='Assumptions'!$A$8,I18='Assumptions'!$A$9),"Closed",IF(J18="","Set date",IF(J18&lt;TODAY()-'Assumptions'!$K$4,"Overdue",IF(J18&lt;=TODAY()+'Assumptions'!$K$5,"Due soon","Scheduled")))))</f>
        <v/>
      </c>
      <c r="Q18" s="17" t="n"/>
    </row>
    <row r="19">
      <c r="A19" s="15" t="n"/>
      <c r="B19" s="33" t="n"/>
      <c r="C19" s="17" t="n"/>
      <c r="D19" s="17" t="n"/>
      <c r="E19" s="17" t="n"/>
      <c r="F19" s="15" t="n"/>
      <c r="G19" s="15" t="n"/>
      <c r="H19" s="15" t="n"/>
      <c r="I19" s="15" t="n"/>
      <c r="J19" s="33" t="n"/>
      <c r="K19" s="33" t="n"/>
      <c r="L19" s="18" t="n"/>
      <c r="M19" s="22">
        <f>IF(I19="","",IFERROR(VLOOKUP(I19,'Assumptions'!$A$4:$B$10,2,FALSE),""))</f>
        <v/>
      </c>
      <c r="N19" s="23">
        <f>IF(OR(L19="",M19=""),"",IFERROR(L19*M19,""))</f>
        <v/>
      </c>
      <c r="O19" s="11">
        <f>IF(B19="","",MAX(0,TODAY()-B19))</f>
        <v/>
      </c>
      <c r="P19" s="24">
        <f>IF(A19="","",IF(OR(I19='Assumptions'!$A$8,I19='Assumptions'!$A$9),"Closed",IF(J19="","Set date",IF(J19&lt;TODAY()-'Assumptions'!$K$4,"Overdue",IF(J19&lt;=TODAY()+'Assumptions'!$K$5,"Due soon","Scheduled")))))</f>
        <v/>
      </c>
      <c r="Q19" s="17" t="n"/>
    </row>
    <row r="20">
      <c r="A20" s="15" t="n"/>
      <c r="B20" s="33" t="n"/>
      <c r="C20" s="17" t="n"/>
      <c r="D20" s="17" t="n"/>
      <c r="E20" s="17" t="n"/>
      <c r="F20" s="15" t="n"/>
      <c r="G20" s="15" t="n"/>
      <c r="H20" s="15" t="n"/>
      <c r="I20" s="15" t="n"/>
      <c r="J20" s="33" t="n"/>
      <c r="K20" s="33" t="n"/>
      <c r="L20" s="18" t="n"/>
      <c r="M20" s="19">
        <f>IF(I20="","",IFERROR(VLOOKUP(I20,'Assumptions'!$A$4:$B$10,2,FALSE),""))</f>
        <v/>
      </c>
      <c r="N20" s="20">
        <f>IF(OR(L20="",M20=""),"",IFERROR(L20*M20,""))</f>
        <v/>
      </c>
      <c r="O20" s="13">
        <f>IF(B20="","",MAX(0,TODAY()-B20))</f>
        <v/>
      </c>
      <c r="P20" s="21">
        <f>IF(A20="","",IF(OR(I20='Assumptions'!$A$8,I20='Assumptions'!$A$9),"Closed",IF(J20="","Set date",IF(J20&lt;TODAY()-'Assumptions'!$K$4,"Overdue",IF(J20&lt;=TODAY()+'Assumptions'!$K$5,"Due soon","Scheduled")))))</f>
        <v/>
      </c>
      <c r="Q20" s="17" t="n"/>
    </row>
    <row r="21">
      <c r="A21" s="15" t="n"/>
      <c r="B21" s="33" t="n"/>
      <c r="C21" s="17" t="n"/>
      <c r="D21" s="17" t="n"/>
      <c r="E21" s="17" t="n"/>
      <c r="F21" s="15" t="n"/>
      <c r="G21" s="15" t="n"/>
      <c r="H21" s="15" t="n"/>
      <c r="I21" s="15" t="n"/>
      <c r="J21" s="33" t="n"/>
      <c r="K21" s="33" t="n"/>
      <c r="L21" s="18" t="n"/>
      <c r="M21" s="22">
        <f>IF(I21="","",IFERROR(VLOOKUP(I21,'Assumptions'!$A$4:$B$10,2,FALSE),""))</f>
        <v/>
      </c>
      <c r="N21" s="23">
        <f>IF(OR(L21="",M21=""),"",IFERROR(L21*M21,""))</f>
        <v/>
      </c>
      <c r="O21" s="11">
        <f>IF(B21="","",MAX(0,TODAY()-B21))</f>
        <v/>
      </c>
      <c r="P21" s="24">
        <f>IF(A21="","",IF(OR(I21='Assumptions'!$A$8,I21='Assumptions'!$A$9),"Closed",IF(J21="","Set date",IF(J21&lt;TODAY()-'Assumptions'!$K$4,"Overdue",IF(J21&lt;=TODAY()+'Assumptions'!$K$5,"Due soon","Scheduled")))))</f>
        <v/>
      </c>
      <c r="Q21" s="17" t="n"/>
    </row>
    <row r="22">
      <c r="A22" s="15" t="n"/>
      <c r="B22" s="33" t="n"/>
      <c r="C22" s="17" t="n"/>
      <c r="D22" s="17" t="n"/>
      <c r="E22" s="17" t="n"/>
      <c r="F22" s="15" t="n"/>
      <c r="G22" s="15" t="n"/>
      <c r="H22" s="15" t="n"/>
      <c r="I22" s="15" t="n"/>
      <c r="J22" s="33" t="n"/>
      <c r="K22" s="33" t="n"/>
      <c r="L22" s="18" t="n"/>
      <c r="M22" s="19">
        <f>IF(I22="","",IFERROR(VLOOKUP(I22,'Assumptions'!$A$4:$B$10,2,FALSE),""))</f>
        <v/>
      </c>
      <c r="N22" s="20">
        <f>IF(OR(L22="",M22=""),"",IFERROR(L22*M22,""))</f>
        <v/>
      </c>
      <c r="O22" s="13">
        <f>IF(B22="","",MAX(0,TODAY()-B22))</f>
        <v/>
      </c>
      <c r="P22" s="21">
        <f>IF(A22="","",IF(OR(I22='Assumptions'!$A$8,I22='Assumptions'!$A$9),"Closed",IF(J22="","Set date",IF(J22&lt;TODAY()-'Assumptions'!$K$4,"Overdue",IF(J22&lt;=TODAY()+'Assumptions'!$K$5,"Due soon","Scheduled")))))</f>
        <v/>
      </c>
      <c r="Q22" s="17" t="n"/>
    </row>
    <row r="23">
      <c r="A23" s="15" t="n"/>
      <c r="B23" s="33" t="n"/>
      <c r="C23" s="17" t="n"/>
      <c r="D23" s="17" t="n"/>
      <c r="E23" s="17" t="n"/>
      <c r="F23" s="15" t="n"/>
      <c r="G23" s="15" t="n"/>
      <c r="H23" s="15" t="n"/>
      <c r="I23" s="15" t="n"/>
      <c r="J23" s="33" t="n"/>
      <c r="K23" s="33" t="n"/>
      <c r="L23" s="18" t="n"/>
      <c r="M23" s="22">
        <f>IF(I23="","",IFERROR(VLOOKUP(I23,'Assumptions'!$A$4:$B$10,2,FALSE),""))</f>
        <v/>
      </c>
      <c r="N23" s="23">
        <f>IF(OR(L23="",M23=""),"",IFERROR(L23*M23,""))</f>
        <v/>
      </c>
      <c r="O23" s="11">
        <f>IF(B23="","",MAX(0,TODAY()-B23))</f>
        <v/>
      </c>
      <c r="P23" s="24">
        <f>IF(A23="","",IF(OR(I23='Assumptions'!$A$8,I23='Assumptions'!$A$9),"Closed",IF(J23="","Set date",IF(J23&lt;TODAY()-'Assumptions'!$K$4,"Overdue",IF(J23&lt;=TODAY()+'Assumptions'!$K$5,"Due soon","Scheduled")))))</f>
        <v/>
      </c>
      <c r="Q23" s="17" t="n"/>
    </row>
    <row r="24">
      <c r="A24" s="15" t="n"/>
      <c r="B24" s="33" t="n"/>
      <c r="C24" s="17" t="n"/>
      <c r="D24" s="17" t="n"/>
      <c r="E24" s="17" t="n"/>
      <c r="F24" s="15" t="n"/>
      <c r="G24" s="15" t="n"/>
      <c r="H24" s="15" t="n"/>
      <c r="I24" s="15" t="n"/>
      <c r="J24" s="33" t="n"/>
      <c r="K24" s="33" t="n"/>
      <c r="L24" s="18" t="n"/>
      <c r="M24" s="19">
        <f>IF(I24="","",IFERROR(VLOOKUP(I24,'Assumptions'!$A$4:$B$10,2,FALSE),""))</f>
        <v/>
      </c>
      <c r="N24" s="20">
        <f>IF(OR(L24="",M24=""),"",IFERROR(L24*M24,""))</f>
        <v/>
      </c>
      <c r="O24" s="13">
        <f>IF(B24="","",MAX(0,TODAY()-B24))</f>
        <v/>
      </c>
      <c r="P24" s="21">
        <f>IF(A24="","",IF(OR(I24='Assumptions'!$A$8,I24='Assumptions'!$A$9),"Closed",IF(J24="","Set date",IF(J24&lt;TODAY()-'Assumptions'!$K$4,"Overdue",IF(J24&lt;=TODAY()+'Assumptions'!$K$5,"Due soon","Scheduled")))))</f>
        <v/>
      </c>
      <c r="Q24" s="17" t="n"/>
    </row>
    <row r="25">
      <c r="A25" s="15" t="n"/>
      <c r="B25" s="33" t="n"/>
      <c r="C25" s="17" t="n"/>
      <c r="D25" s="17" t="n"/>
      <c r="E25" s="17" t="n"/>
      <c r="F25" s="15" t="n"/>
      <c r="G25" s="15" t="n"/>
      <c r="H25" s="15" t="n"/>
      <c r="I25" s="15" t="n"/>
      <c r="J25" s="33" t="n"/>
      <c r="K25" s="33" t="n"/>
      <c r="L25" s="18" t="n"/>
      <c r="M25" s="22">
        <f>IF(I25="","",IFERROR(VLOOKUP(I25,'Assumptions'!$A$4:$B$10,2,FALSE),""))</f>
        <v/>
      </c>
      <c r="N25" s="23">
        <f>IF(OR(L25="",M25=""),"",IFERROR(L25*M25,""))</f>
        <v/>
      </c>
      <c r="O25" s="11">
        <f>IF(B25="","",MAX(0,TODAY()-B25))</f>
        <v/>
      </c>
      <c r="P25" s="24">
        <f>IF(A25="","",IF(OR(I25='Assumptions'!$A$8,I25='Assumptions'!$A$9),"Closed",IF(J25="","Set date",IF(J25&lt;TODAY()-'Assumptions'!$K$4,"Overdue",IF(J25&lt;=TODAY()+'Assumptions'!$K$5,"Due soon","Scheduled")))))</f>
        <v/>
      </c>
      <c r="Q25" s="17" t="n"/>
    </row>
    <row r="26">
      <c r="A26" s="15" t="n"/>
      <c r="B26" s="33" t="n"/>
      <c r="C26" s="17" t="n"/>
      <c r="D26" s="17" t="n"/>
      <c r="E26" s="17" t="n"/>
      <c r="F26" s="15" t="n"/>
      <c r="G26" s="15" t="n"/>
      <c r="H26" s="15" t="n"/>
      <c r="I26" s="15" t="n"/>
      <c r="J26" s="33" t="n"/>
      <c r="K26" s="33" t="n"/>
      <c r="L26" s="18" t="n"/>
      <c r="M26" s="19">
        <f>IF(I26="","",IFERROR(VLOOKUP(I26,'Assumptions'!$A$4:$B$10,2,FALSE),""))</f>
        <v/>
      </c>
      <c r="N26" s="20">
        <f>IF(OR(L26="",M26=""),"",IFERROR(L26*M26,""))</f>
        <v/>
      </c>
      <c r="O26" s="13">
        <f>IF(B26="","",MAX(0,TODAY()-B26))</f>
        <v/>
      </c>
      <c r="P26" s="21">
        <f>IF(A26="","",IF(OR(I26='Assumptions'!$A$8,I26='Assumptions'!$A$9),"Closed",IF(J26="","Set date",IF(J26&lt;TODAY()-'Assumptions'!$K$4,"Overdue",IF(J26&lt;=TODAY()+'Assumptions'!$K$5,"Due soon","Scheduled")))))</f>
        <v/>
      </c>
      <c r="Q26" s="17" t="n"/>
    </row>
    <row r="27">
      <c r="A27" s="15" t="n"/>
      <c r="B27" s="33" t="n"/>
      <c r="C27" s="17" t="n"/>
      <c r="D27" s="17" t="n"/>
      <c r="E27" s="17" t="n"/>
      <c r="F27" s="15" t="n"/>
      <c r="G27" s="15" t="n"/>
      <c r="H27" s="15" t="n"/>
      <c r="I27" s="15" t="n"/>
      <c r="J27" s="33" t="n"/>
      <c r="K27" s="33" t="n"/>
      <c r="L27" s="18" t="n"/>
      <c r="M27" s="22">
        <f>IF(I27="","",IFERROR(VLOOKUP(I27,'Assumptions'!$A$4:$B$10,2,FALSE),""))</f>
        <v/>
      </c>
      <c r="N27" s="23">
        <f>IF(OR(L27="",M27=""),"",IFERROR(L27*M27,""))</f>
        <v/>
      </c>
      <c r="O27" s="11">
        <f>IF(B27="","",MAX(0,TODAY()-B27))</f>
        <v/>
      </c>
      <c r="P27" s="24">
        <f>IF(A27="","",IF(OR(I27='Assumptions'!$A$8,I27='Assumptions'!$A$9),"Closed",IF(J27="","Set date",IF(J27&lt;TODAY()-'Assumptions'!$K$4,"Overdue",IF(J27&lt;=TODAY()+'Assumptions'!$K$5,"Due soon","Scheduled")))))</f>
        <v/>
      </c>
      <c r="Q27" s="17" t="n"/>
    </row>
    <row r="28">
      <c r="A28" s="15" t="n"/>
      <c r="B28" s="33" t="n"/>
      <c r="C28" s="17" t="n"/>
      <c r="D28" s="17" t="n"/>
      <c r="E28" s="17" t="n"/>
      <c r="F28" s="15" t="n"/>
      <c r="G28" s="15" t="n"/>
      <c r="H28" s="15" t="n"/>
      <c r="I28" s="15" t="n"/>
      <c r="J28" s="33" t="n"/>
      <c r="K28" s="33" t="n"/>
      <c r="L28" s="18" t="n"/>
      <c r="M28" s="19">
        <f>IF(I28="","",IFERROR(VLOOKUP(I28,'Assumptions'!$A$4:$B$10,2,FALSE),""))</f>
        <v/>
      </c>
      <c r="N28" s="20">
        <f>IF(OR(L28="",M28=""),"",IFERROR(L28*M28,""))</f>
        <v/>
      </c>
      <c r="O28" s="13">
        <f>IF(B28="","",MAX(0,TODAY()-B28))</f>
        <v/>
      </c>
      <c r="P28" s="21">
        <f>IF(A28="","",IF(OR(I28='Assumptions'!$A$8,I28='Assumptions'!$A$9),"Closed",IF(J28="","Set date",IF(J28&lt;TODAY()-'Assumptions'!$K$4,"Overdue",IF(J28&lt;=TODAY()+'Assumptions'!$K$5,"Due soon","Scheduled")))))</f>
        <v/>
      </c>
      <c r="Q28" s="17" t="n"/>
    </row>
    <row r="29">
      <c r="A29" s="15" t="n"/>
      <c r="B29" s="33" t="n"/>
      <c r="C29" s="17" t="n"/>
      <c r="D29" s="17" t="n"/>
      <c r="E29" s="17" t="n"/>
      <c r="F29" s="15" t="n"/>
      <c r="G29" s="15" t="n"/>
      <c r="H29" s="15" t="n"/>
      <c r="I29" s="15" t="n"/>
      <c r="J29" s="33" t="n"/>
      <c r="K29" s="33" t="n"/>
      <c r="L29" s="18" t="n"/>
      <c r="M29" s="22">
        <f>IF(I29="","",IFERROR(VLOOKUP(I29,'Assumptions'!$A$4:$B$10,2,FALSE),""))</f>
        <v/>
      </c>
      <c r="N29" s="23">
        <f>IF(OR(L29="",M29=""),"",IFERROR(L29*M29,""))</f>
        <v/>
      </c>
      <c r="O29" s="11">
        <f>IF(B29="","",MAX(0,TODAY()-B29))</f>
        <v/>
      </c>
      <c r="P29" s="24">
        <f>IF(A29="","",IF(OR(I29='Assumptions'!$A$8,I29='Assumptions'!$A$9),"Closed",IF(J29="","Set date",IF(J29&lt;TODAY()-'Assumptions'!$K$4,"Overdue",IF(J29&lt;=TODAY()+'Assumptions'!$K$5,"Due soon","Scheduled")))))</f>
        <v/>
      </c>
      <c r="Q29" s="17" t="n"/>
    </row>
    <row r="30">
      <c r="A30" s="15" t="n"/>
      <c r="B30" s="33" t="n"/>
      <c r="C30" s="17" t="n"/>
      <c r="D30" s="17" t="n"/>
      <c r="E30" s="17" t="n"/>
      <c r="F30" s="15" t="n"/>
      <c r="G30" s="15" t="n"/>
      <c r="H30" s="15" t="n"/>
      <c r="I30" s="15" t="n"/>
      <c r="J30" s="33" t="n"/>
      <c r="K30" s="33" t="n"/>
      <c r="L30" s="18" t="n"/>
      <c r="M30" s="19">
        <f>IF(I30="","",IFERROR(VLOOKUP(I30,'Assumptions'!$A$4:$B$10,2,FALSE),""))</f>
        <v/>
      </c>
      <c r="N30" s="20">
        <f>IF(OR(L30="",M30=""),"",IFERROR(L30*M30,""))</f>
        <v/>
      </c>
      <c r="O30" s="13">
        <f>IF(B30="","",MAX(0,TODAY()-B30))</f>
        <v/>
      </c>
      <c r="P30" s="21">
        <f>IF(A30="","",IF(OR(I30='Assumptions'!$A$8,I30='Assumptions'!$A$9),"Closed",IF(J30="","Set date",IF(J30&lt;TODAY()-'Assumptions'!$K$4,"Overdue",IF(J30&lt;=TODAY()+'Assumptions'!$K$5,"Due soon","Scheduled")))))</f>
        <v/>
      </c>
      <c r="Q30" s="17" t="n"/>
    </row>
    <row r="31">
      <c r="A31" s="15" t="n"/>
      <c r="B31" s="33" t="n"/>
      <c r="C31" s="17" t="n"/>
      <c r="D31" s="17" t="n"/>
      <c r="E31" s="17" t="n"/>
      <c r="F31" s="15" t="n"/>
      <c r="G31" s="15" t="n"/>
      <c r="H31" s="15" t="n"/>
      <c r="I31" s="15" t="n"/>
      <c r="J31" s="33" t="n"/>
      <c r="K31" s="33" t="n"/>
      <c r="L31" s="18" t="n"/>
      <c r="M31" s="22">
        <f>IF(I31="","",IFERROR(VLOOKUP(I31,'Assumptions'!$A$4:$B$10,2,FALSE),""))</f>
        <v/>
      </c>
      <c r="N31" s="23">
        <f>IF(OR(L31="",M31=""),"",IFERROR(L31*M31,""))</f>
        <v/>
      </c>
      <c r="O31" s="11">
        <f>IF(B31="","",MAX(0,TODAY()-B31))</f>
        <v/>
      </c>
      <c r="P31" s="24">
        <f>IF(A31="","",IF(OR(I31='Assumptions'!$A$8,I31='Assumptions'!$A$9),"Closed",IF(J31="","Set date",IF(J31&lt;TODAY()-'Assumptions'!$K$4,"Overdue",IF(J31&lt;=TODAY()+'Assumptions'!$K$5,"Due soon","Scheduled")))))</f>
        <v/>
      </c>
      <c r="Q31" s="17" t="n"/>
    </row>
    <row r="32">
      <c r="A32" s="15" t="n"/>
      <c r="B32" s="33" t="n"/>
      <c r="C32" s="17" t="n"/>
      <c r="D32" s="17" t="n"/>
      <c r="E32" s="17" t="n"/>
      <c r="F32" s="15" t="n"/>
      <c r="G32" s="15" t="n"/>
      <c r="H32" s="15" t="n"/>
      <c r="I32" s="15" t="n"/>
      <c r="J32" s="33" t="n"/>
      <c r="K32" s="33" t="n"/>
      <c r="L32" s="18" t="n"/>
      <c r="M32" s="19">
        <f>IF(I32="","",IFERROR(VLOOKUP(I32,'Assumptions'!$A$4:$B$10,2,FALSE),""))</f>
        <v/>
      </c>
      <c r="N32" s="20">
        <f>IF(OR(L32="",M32=""),"",IFERROR(L32*M32,""))</f>
        <v/>
      </c>
      <c r="O32" s="13">
        <f>IF(B32="","",MAX(0,TODAY()-B32))</f>
        <v/>
      </c>
      <c r="P32" s="21">
        <f>IF(A32="","",IF(OR(I32='Assumptions'!$A$8,I32='Assumptions'!$A$9),"Closed",IF(J32="","Set date",IF(J32&lt;TODAY()-'Assumptions'!$K$4,"Overdue",IF(J32&lt;=TODAY()+'Assumptions'!$K$5,"Due soon","Scheduled")))))</f>
        <v/>
      </c>
      <c r="Q32" s="17" t="n"/>
    </row>
    <row r="33">
      <c r="A33" s="15" t="n"/>
      <c r="B33" s="33" t="n"/>
      <c r="C33" s="17" t="n"/>
      <c r="D33" s="17" t="n"/>
      <c r="E33" s="17" t="n"/>
      <c r="F33" s="15" t="n"/>
      <c r="G33" s="15" t="n"/>
      <c r="H33" s="15" t="n"/>
      <c r="I33" s="15" t="n"/>
      <c r="J33" s="33" t="n"/>
      <c r="K33" s="33" t="n"/>
      <c r="L33" s="18" t="n"/>
      <c r="M33" s="22">
        <f>IF(I33="","",IFERROR(VLOOKUP(I33,'Assumptions'!$A$4:$B$10,2,FALSE),""))</f>
        <v/>
      </c>
      <c r="N33" s="23">
        <f>IF(OR(L33="",M33=""),"",IFERROR(L33*M33,""))</f>
        <v/>
      </c>
      <c r="O33" s="11">
        <f>IF(B33="","",MAX(0,TODAY()-B33))</f>
        <v/>
      </c>
      <c r="P33" s="24">
        <f>IF(A33="","",IF(OR(I33='Assumptions'!$A$8,I33='Assumptions'!$A$9),"Closed",IF(J33="","Set date",IF(J33&lt;TODAY()-'Assumptions'!$K$4,"Overdue",IF(J33&lt;=TODAY()+'Assumptions'!$K$5,"Due soon","Scheduled")))))</f>
        <v/>
      </c>
      <c r="Q33" s="17" t="n"/>
    </row>
    <row r="34">
      <c r="A34" s="15" t="n"/>
      <c r="B34" s="33" t="n"/>
      <c r="C34" s="17" t="n"/>
      <c r="D34" s="17" t="n"/>
      <c r="E34" s="17" t="n"/>
      <c r="F34" s="15" t="n"/>
      <c r="G34" s="15" t="n"/>
      <c r="H34" s="15" t="n"/>
      <c r="I34" s="15" t="n"/>
      <c r="J34" s="33" t="n"/>
      <c r="K34" s="33" t="n"/>
      <c r="L34" s="18" t="n"/>
      <c r="M34" s="19">
        <f>IF(I34="","",IFERROR(VLOOKUP(I34,'Assumptions'!$A$4:$B$10,2,FALSE),""))</f>
        <v/>
      </c>
      <c r="N34" s="20">
        <f>IF(OR(L34="",M34=""),"",IFERROR(L34*M34,""))</f>
        <v/>
      </c>
      <c r="O34" s="13">
        <f>IF(B34="","",MAX(0,TODAY()-B34))</f>
        <v/>
      </c>
      <c r="P34" s="21">
        <f>IF(A34="","",IF(OR(I34='Assumptions'!$A$8,I34='Assumptions'!$A$9),"Closed",IF(J34="","Set date",IF(J34&lt;TODAY()-'Assumptions'!$K$4,"Overdue",IF(J34&lt;=TODAY()+'Assumptions'!$K$5,"Due soon","Scheduled")))))</f>
        <v/>
      </c>
      <c r="Q34" s="17" t="n"/>
    </row>
    <row r="35">
      <c r="A35" s="15" t="n"/>
      <c r="B35" s="33" t="n"/>
      <c r="C35" s="17" t="n"/>
      <c r="D35" s="17" t="n"/>
      <c r="E35" s="17" t="n"/>
      <c r="F35" s="15" t="n"/>
      <c r="G35" s="15" t="n"/>
      <c r="H35" s="15" t="n"/>
      <c r="I35" s="15" t="n"/>
      <c r="J35" s="33" t="n"/>
      <c r="K35" s="33" t="n"/>
      <c r="L35" s="18" t="n"/>
      <c r="M35" s="22">
        <f>IF(I35="","",IFERROR(VLOOKUP(I35,'Assumptions'!$A$4:$B$10,2,FALSE),""))</f>
        <v/>
      </c>
      <c r="N35" s="23">
        <f>IF(OR(L35="",M35=""),"",IFERROR(L35*M35,""))</f>
        <v/>
      </c>
      <c r="O35" s="11">
        <f>IF(B35="","",MAX(0,TODAY()-B35))</f>
        <v/>
      </c>
      <c r="P35" s="24">
        <f>IF(A35="","",IF(OR(I35='Assumptions'!$A$8,I35='Assumptions'!$A$9),"Closed",IF(J35="","Set date",IF(J35&lt;TODAY()-'Assumptions'!$K$4,"Overdue",IF(J35&lt;=TODAY()+'Assumptions'!$K$5,"Due soon","Scheduled")))))</f>
        <v/>
      </c>
      <c r="Q35" s="17" t="n"/>
    </row>
    <row r="36">
      <c r="A36" s="15" t="n"/>
      <c r="B36" s="33" t="n"/>
      <c r="C36" s="17" t="n"/>
      <c r="D36" s="17" t="n"/>
      <c r="E36" s="17" t="n"/>
      <c r="F36" s="15" t="n"/>
      <c r="G36" s="15" t="n"/>
      <c r="H36" s="15" t="n"/>
      <c r="I36" s="15" t="n"/>
      <c r="J36" s="33" t="n"/>
      <c r="K36" s="33" t="n"/>
      <c r="L36" s="18" t="n"/>
      <c r="M36" s="19">
        <f>IF(I36="","",IFERROR(VLOOKUP(I36,'Assumptions'!$A$4:$B$10,2,FALSE),""))</f>
        <v/>
      </c>
      <c r="N36" s="20">
        <f>IF(OR(L36="",M36=""),"",IFERROR(L36*M36,""))</f>
        <v/>
      </c>
      <c r="O36" s="13">
        <f>IF(B36="","",MAX(0,TODAY()-B36))</f>
        <v/>
      </c>
      <c r="P36" s="21">
        <f>IF(A36="","",IF(OR(I36='Assumptions'!$A$8,I36='Assumptions'!$A$9),"Closed",IF(J36="","Set date",IF(J36&lt;TODAY()-'Assumptions'!$K$4,"Overdue",IF(J36&lt;=TODAY()+'Assumptions'!$K$5,"Due soon","Scheduled")))))</f>
        <v/>
      </c>
      <c r="Q36" s="17" t="n"/>
    </row>
    <row r="37">
      <c r="A37" s="15" t="n"/>
      <c r="B37" s="33" t="n"/>
      <c r="C37" s="17" t="n"/>
      <c r="D37" s="17" t="n"/>
      <c r="E37" s="17" t="n"/>
      <c r="F37" s="15" t="n"/>
      <c r="G37" s="15" t="n"/>
      <c r="H37" s="15" t="n"/>
      <c r="I37" s="15" t="n"/>
      <c r="J37" s="33" t="n"/>
      <c r="K37" s="33" t="n"/>
      <c r="L37" s="18" t="n"/>
      <c r="M37" s="22">
        <f>IF(I37="","",IFERROR(VLOOKUP(I37,'Assumptions'!$A$4:$B$10,2,FALSE),""))</f>
        <v/>
      </c>
      <c r="N37" s="23">
        <f>IF(OR(L37="",M37=""),"",IFERROR(L37*M37,""))</f>
        <v/>
      </c>
      <c r="O37" s="11">
        <f>IF(B37="","",MAX(0,TODAY()-B37))</f>
        <v/>
      </c>
      <c r="P37" s="24">
        <f>IF(A37="","",IF(OR(I37='Assumptions'!$A$8,I37='Assumptions'!$A$9),"Closed",IF(J37="","Set date",IF(J37&lt;TODAY()-'Assumptions'!$K$4,"Overdue",IF(J37&lt;=TODAY()+'Assumptions'!$K$5,"Due soon","Scheduled")))))</f>
        <v/>
      </c>
      <c r="Q37" s="17" t="n"/>
    </row>
    <row r="38">
      <c r="A38" s="15" t="n"/>
      <c r="B38" s="33" t="n"/>
      <c r="C38" s="17" t="n"/>
      <c r="D38" s="17" t="n"/>
      <c r="E38" s="17" t="n"/>
      <c r="F38" s="15" t="n"/>
      <c r="G38" s="15" t="n"/>
      <c r="H38" s="15" t="n"/>
      <c r="I38" s="15" t="n"/>
      <c r="J38" s="33" t="n"/>
      <c r="K38" s="33" t="n"/>
      <c r="L38" s="18" t="n"/>
      <c r="M38" s="19">
        <f>IF(I38="","",IFERROR(VLOOKUP(I38,'Assumptions'!$A$4:$B$10,2,FALSE),""))</f>
        <v/>
      </c>
      <c r="N38" s="20">
        <f>IF(OR(L38="",M38=""),"",IFERROR(L38*M38,""))</f>
        <v/>
      </c>
      <c r="O38" s="13">
        <f>IF(B38="","",MAX(0,TODAY()-B38))</f>
        <v/>
      </c>
      <c r="P38" s="21">
        <f>IF(A38="","",IF(OR(I38='Assumptions'!$A$8,I38='Assumptions'!$A$9),"Closed",IF(J38="","Set date",IF(J38&lt;TODAY()-'Assumptions'!$K$4,"Overdue",IF(J38&lt;=TODAY()+'Assumptions'!$K$5,"Due soon","Scheduled")))))</f>
        <v/>
      </c>
      <c r="Q38" s="17" t="n"/>
    </row>
    <row r="39">
      <c r="A39" s="15" t="n"/>
      <c r="B39" s="33" t="n"/>
      <c r="C39" s="17" t="n"/>
      <c r="D39" s="17" t="n"/>
      <c r="E39" s="17" t="n"/>
      <c r="F39" s="15" t="n"/>
      <c r="G39" s="15" t="n"/>
      <c r="H39" s="15" t="n"/>
      <c r="I39" s="15" t="n"/>
      <c r="J39" s="33" t="n"/>
      <c r="K39" s="33" t="n"/>
      <c r="L39" s="18" t="n"/>
      <c r="M39" s="22">
        <f>IF(I39="","",IFERROR(VLOOKUP(I39,'Assumptions'!$A$4:$B$10,2,FALSE),""))</f>
        <v/>
      </c>
      <c r="N39" s="23">
        <f>IF(OR(L39="",M39=""),"",IFERROR(L39*M39,""))</f>
        <v/>
      </c>
      <c r="O39" s="11">
        <f>IF(B39="","",MAX(0,TODAY()-B39))</f>
        <v/>
      </c>
      <c r="P39" s="24">
        <f>IF(A39="","",IF(OR(I39='Assumptions'!$A$8,I39='Assumptions'!$A$9),"Closed",IF(J39="","Set date",IF(J39&lt;TODAY()-'Assumptions'!$K$4,"Overdue",IF(J39&lt;=TODAY()+'Assumptions'!$K$5,"Due soon","Scheduled")))))</f>
        <v/>
      </c>
      <c r="Q39" s="17" t="n"/>
    </row>
    <row r="40">
      <c r="A40" s="15" t="n"/>
      <c r="B40" s="33" t="n"/>
      <c r="C40" s="17" t="n"/>
      <c r="D40" s="17" t="n"/>
      <c r="E40" s="17" t="n"/>
      <c r="F40" s="15" t="n"/>
      <c r="G40" s="15" t="n"/>
      <c r="H40" s="15" t="n"/>
      <c r="I40" s="15" t="n"/>
      <c r="J40" s="33" t="n"/>
      <c r="K40" s="33" t="n"/>
      <c r="L40" s="18" t="n"/>
      <c r="M40" s="19">
        <f>IF(I40="","",IFERROR(VLOOKUP(I40,'Assumptions'!$A$4:$B$10,2,FALSE),""))</f>
        <v/>
      </c>
      <c r="N40" s="20">
        <f>IF(OR(L40="",M40=""),"",IFERROR(L40*M40,""))</f>
        <v/>
      </c>
      <c r="O40" s="13">
        <f>IF(B40="","",MAX(0,TODAY()-B40))</f>
        <v/>
      </c>
      <c r="P40" s="21">
        <f>IF(A40="","",IF(OR(I40='Assumptions'!$A$8,I40='Assumptions'!$A$9),"Closed",IF(J40="","Set date",IF(J40&lt;TODAY()-'Assumptions'!$K$4,"Overdue",IF(J40&lt;=TODAY()+'Assumptions'!$K$5,"Due soon","Scheduled")))))</f>
        <v/>
      </c>
      <c r="Q40" s="17" t="n"/>
    </row>
    <row r="41">
      <c r="A41" s="15" t="n"/>
      <c r="B41" s="33" t="n"/>
      <c r="C41" s="17" t="n"/>
      <c r="D41" s="17" t="n"/>
      <c r="E41" s="17" t="n"/>
      <c r="F41" s="15" t="n"/>
      <c r="G41" s="15" t="n"/>
      <c r="H41" s="15" t="n"/>
      <c r="I41" s="15" t="n"/>
      <c r="J41" s="33" t="n"/>
      <c r="K41" s="33" t="n"/>
      <c r="L41" s="18" t="n"/>
      <c r="M41" s="22">
        <f>IF(I41="","",IFERROR(VLOOKUP(I41,'Assumptions'!$A$4:$B$10,2,FALSE),""))</f>
        <v/>
      </c>
      <c r="N41" s="23">
        <f>IF(OR(L41="",M41=""),"",IFERROR(L41*M41,""))</f>
        <v/>
      </c>
      <c r="O41" s="11">
        <f>IF(B41="","",MAX(0,TODAY()-B41))</f>
        <v/>
      </c>
      <c r="P41" s="24">
        <f>IF(A41="","",IF(OR(I41='Assumptions'!$A$8,I41='Assumptions'!$A$9),"Closed",IF(J41="","Set date",IF(J41&lt;TODAY()-'Assumptions'!$K$4,"Overdue",IF(J41&lt;=TODAY()+'Assumptions'!$K$5,"Due soon","Scheduled")))))</f>
        <v/>
      </c>
      <c r="Q41" s="17" t="n"/>
    </row>
    <row r="42">
      <c r="A42" s="15" t="n"/>
      <c r="B42" s="33" t="n"/>
      <c r="C42" s="17" t="n"/>
      <c r="D42" s="17" t="n"/>
      <c r="E42" s="17" t="n"/>
      <c r="F42" s="15" t="n"/>
      <c r="G42" s="15" t="n"/>
      <c r="H42" s="15" t="n"/>
      <c r="I42" s="15" t="n"/>
      <c r="J42" s="33" t="n"/>
      <c r="K42" s="33" t="n"/>
      <c r="L42" s="18" t="n"/>
      <c r="M42" s="19">
        <f>IF(I42="","",IFERROR(VLOOKUP(I42,'Assumptions'!$A$4:$B$10,2,FALSE),""))</f>
        <v/>
      </c>
      <c r="N42" s="20">
        <f>IF(OR(L42="",M42=""),"",IFERROR(L42*M42,""))</f>
        <v/>
      </c>
      <c r="O42" s="13">
        <f>IF(B42="","",MAX(0,TODAY()-B42))</f>
        <v/>
      </c>
      <c r="P42" s="21">
        <f>IF(A42="","",IF(OR(I42='Assumptions'!$A$8,I42='Assumptions'!$A$9),"Closed",IF(J42="","Set date",IF(J42&lt;TODAY()-'Assumptions'!$K$4,"Overdue",IF(J42&lt;=TODAY()+'Assumptions'!$K$5,"Due soon","Scheduled")))))</f>
        <v/>
      </c>
      <c r="Q42" s="17" t="n"/>
    </row>
    <row r="43">
      <c r="A43" s="15" t="n"/>
      <c r="B43" s="33" t="n"/>
      <c r="C43" s="17" t="n"/>
      <c r="D43" s="17" t="n"/>
      <c r="E43" s="17" t="n"/>
      <c r="F43" s="15" t="n"/>
      <c r="G43" s="15" t="n"/>
      <c r="H43" s="15" t="n"/>
      <c r="I43" s="15" t="n"/>
      <c r="J43" s="33" t="n"/>
      <c r="K43" s="33" t="n"/>
      <c r="L43" s="18" t="n"/>
      <c r="M43" s="22">
        <f>IF(I43="","",IFERROR(VLOOKUP(I43,'Assumptions'!$A$4:$B$10,2,FALSE),""))</f>
        <v/>
      </c>
      <c r="N43" s="23">
        <f>IF(OR(L43="",M43=""),"",IFERROR(L43*M43,""))</f>
        <v/>
      </c>
      <c r="O43" s="11">
        <f>IF(B43="","",MAX(0,TODAY()-B43))</f>
        <v/>
      </c>
      <c r="P43" s="24">
        <f>IF(A43="","",IF(OR(I43='Assumptions'!$A$8,I43='Assumptions'!$A$9),"Closed",IF(J43="","Set date",IF(J43&lt;TODAY()-'Assumptions'!$K$4,"Overdue",IF(J43&lt;=TODAY()+'Assumptions'!$K$5,"Due soon","Scheduled")))))</f>
        <v/>
      </c>
      <c r="Q43" s="17" t="n"/>
    </row>
    <row r="44">
      <c r="A44" s="15" t="n"/>
      <c r="B44" s="33" t="n"/>
      <c r="C44" s="17" t="n"/>
      <c r="D44" s="17" t="n"/>
      <c r="E44" s="17" t="n"/>
      <c r="F44" s="15" t="n"/>
      <c r="G44" s="15" t="n"/>
      <c r="H44" s="15" t="n"/>
      <c r="I44" s="15" t="n"/>
      <c r="J44" s="33" t="n"/>
      <c r="K44" s="33" t="n"/>
      <c r="L44" s="18" t="n"/>
      <c r="M44" s="19">
        <f>IF(I44="","",IFERROR(VLOOKUP(I44,'Assumptions'!$A$4:$B$10,2,FALSE),""))</f>
        <v/>
      </c>
      <c r="N44" s="20">
        <f>IF(OR(L44="",M44=""),"",IFERROR(L44*M44,""))</f>
        <v/>
      </c>
      <c r="O44" s="13">
        <f>IF(B44="","",MAX(0,TODAY()-B44))</f>
        <v/>
      </c>
      <c r="P44" s="21">
        <f>IF(A44="","",IF(OR(I44='Assumptions'!$A$8,I44='Assumptions'!$A$9),"Closed",IF(J44="","Set date",IF(J44&lt;TODAY()-'Assumptions'!$K$4,"Overdue",IF(J44&lt;=TODAY()+'Assumptions'!$K$5,"Due soon","Scheduled")))))</f>
        <v/>
      </c>
      <c r="Q44" s="17" t="n"/>
    </row>
    <row r="45">
      <c r="A45" s="15" t="n"/>
      <c r="B45" s="33" t="n"/>
      <c r="C45" s="17" t="n"/>
      <c r="D45" s="17" t="n"/>
      <c r="E45" s="17" t="n"/>
      <c r="F45" s="15" t="n"/>
      <c r="G45" s="15" t="n"/>
      <c r="H45" s="15" t="n"/>
      <c r="I45" s="15" t="n"/>
      <c r="J45" s="33" t="n"/>
      <c r="K45" s="33" t="n"/>
      <c r="L45" s="18" t="n"/>
      <c r="M45" s="22">
        <f>IF(I45="","",IFERROR(VLOOKUP(I45,'Assumptions'!$A$4:$B$10,2,FALSE),""))</f>
        <v/>
      </c>
      <c r="N45" s="23">
        <f>IF(OR(L45="",M45=""),"",IFERROR(L45*M45,""))</f>
        <v/>
      </c>
      <c r="O45" s="11">
        <f>IF(B45="","",MAX(0,TODAY()-B45))</f>
        <v/>
      </c>
      <c r="P45" s="24">
        <f>IF(A45="","",IF(OR(I45='Assumptions'!$A$8,I45='Assumptions'!$A$9),"Closed",IF(J45="","Set date",IF(J45&lt;TODAY()-'Assumptions'!$K$4,"Overdue",IF(J45&lt;=TODAY()+'Assumptions'!$K$5,"Due soon","Scheduled")))))</f>
        <v/>
      </c>
      <c r="Q45" s="17" t="n"/>
    </row>
    <row r="46">
      <c r="A46" s="15" t="n"/>
      <c r="B46" s="33" t="n"/>
      <c r="C46" s="17" t="n"/>
      <c r="D46" s="17" t="n"/>
      <c r="E46" s="17" t="n"/>
      <c r="F46" s="15" t="n"/>
      <c r="G46" s="15" t="n"/>
      <c r="H46" s="15" t="n"/>
      <c r="I46" s="15" t="n"/>
      <c r="J46" s="33" t="n"/>
      <c r="K46" s="33" t="n"/>
      <c r="L46" s="18" t="n"/>
      <c r="M46" s="19">
        <f>IF(I46="","",IFERROR(VLOOKUP(I46,'Assumptions'!$A$4:$B$10,2,FALSE),""))</f>
        <v/>
      </c>
      <c r="N46" s="20">
        <f>IF(OR(L46="",M46=""),"",IFERROR(L46*M46,""))</f>
        <v/>
      </c>
      <c r="O46" s="13">
        <f>IF(B46="","",MAX(0,TODAY()-B46))</f>
        <v/>
      </c>
      <c r="P46" s="21">
        <f>IF(A46="","",IF(OR(I46='Assumptions'!$A$8,I46='Assumptions'!$A$9),"Closed",IF(J46="","Set date",IF(J46&lt;TODAY()-'Assumptions'!$K$4,"Overdue",IF(J46&lt;=TODAY()+'Assumptions'!$K$5,"Due soon","Scheduled")))))</f>
        <v/>
      </c>
      <c r="Q46" s="17" t="n"/>
    </row>
    <row r="47">
      <c r="A47" s="15" t="n"/>
      <c r="B47" s="33" t="n"/>
      <c r="C47" s="17" t="n"/>
      <c r="D47" s="17" t="n"/>
      <c r="E47" s="17" t="n"/>
      <c r="F47" s="15" t="n"/>
      <c r="G47" s="15" t="n"/>
      <c r="H47" s="15" t="n"/>
      <c r="I47" s="15" t="n"/>
      <c r="J47" s="33" t="n"/>
      <c r="K47" s="33" t="n"/>
      <c r="L47" s="18" t="n"/>
      <c r="M47" s="22">
        <f>IF(I47="","",IFERROR(VLOOKUP(I47,'Assumptions'!$A$4:$B$10,2,FALSE),""))</f>
        <v/>
      </c>
      <c r="N47" s="23">
        <f>IF(OR(L47="",M47=""),"",IFERROR(L47*M47,""))</f>
        <v/>
      </c>
      <c r="O47" s="11">
        <f>IF(B47="","",MAX(0,TODAY()-B47))</f>
        <v/>
      </c>
      <c r="P47" s="24">
        <f>IF(A47="","",IF(OR(I47='Assumptions'!$A$8,I47='Assumptions'!$A$9),"Closed",IF(J47="","Set date",IF(J47&lt;TODAY()-'Assumptions'!$K$4,"Overdue",IF(J47&lt;=TODAY()+'Assumptions'!$K$5,"Due soon","Scheduled")))))</f>
        <v/>
      </c>
      <c r="Q47" s="17" t="n"/>
    </row>
    <row r="48">
      <c r="A48" s="15" t="n"/>
      <c r="B48" s="33" t="n"/>
      <c r="C48" s="17" t="n"/>
      <c r="D48" s="17" t="n"/>
      <c r="E48" s="17" t="n"/>
      <c r="F48" s="15" t="n"/>
      <c r="G48" s="15" t="n"/>
      <c r="H48" s="15" t="n"/>
      <c r="I48" s="15" t="n"/>
      <c r="J48" s="33" t="n"/>
      <c r="K48" s="33" t="n"/>
      <c r="L48" s="18" t="n"/>
      <c r="M48" s="19">
        <f>IF(I48="","",IFERROR(VLOOKUP(I48,'Assumptions'!$A$4:$B$10,2,FALSE),""))</f>
        <v/>
      </c>
      <c r="N48" s="20">
        <f>IF(OR(L48="",M48=""),"",IFERROR(L48*M48,""))</f>
        <v/>
      </c>
      <c r="O48" s="13">
        <f>IF(B48="","",MAX(0,TODAY()-B48))</f>
        <v/>
      </c>
      <c r="P48" s="21">
        <f>IF(A48="","",IF(OR(I48='Assumptions'!$A$8,I48='Assumptions'!$A$9),"Closed",IF(J48="","Set date",IF(J48&lt;TODAY()-'Assumptions'!$K$4,"Overdue",IF(J48&lt;=TODAY()+'Assumptions'!$K$5,"Due soon","Scheduled")))))</f>
        <v/>
      </c>
      <c r="Q48" s="17" t="n"/>
    </row>
    <row r="49">
      <c r="A49" s="15" t="n"/>
      <c r="B49" s="33" t="n"/>
      <c r="C49" s="17" t="n"/>
      <c r="D49" s="17" t="n"/>
      <c r="E49" s="17" t="n"/>
      <c r="F49" s="15" t="n"/>
      <c r="G49" s="15" t="n"/>
      <c r="H49" s="15" t="n"/>
      <c r="I49" s="15" t="n"/>
      <c r="J49" s="33" t="n"/>
      <c r="K49" s="33" t="n"/>
      <c r="L49" s="18" t="n"/>
      <c r="M49" s="22">
        <f>IF(I49="","",IFERROR(VLOOKUP(I49,'Assumptions'!$A$4:$B$10,2,FALSE),""))</f>
        <v/>
      </c>
      <c r="N49" s="23">
        <f>IF(OR(L49="",M49=""),"",IFERROR(L49*M49,""))</f>
        <v/>
      </c>
      <c r="O49" s="11">
        <f>IF(B49="","",MAX(0,TODAY()-B49))</f>
        <v/>
      </c>
      <c r="P49" s="24">
        <f>IF(A49="","",IF(OR(I49='Assumptions'!$A$8,I49='Assumptions'!$A$9),"Closed",IF(J49="","Set date",IF(J49&lt;TODAY()-'Assumptions'!$K$4,"Overdue",IF(J49&lt;=TODAY()+'Assumptions'!$K$5,"Due soon","Scheduled")))))</f>
        <v/>
      </c>
      <c r="Q49" s="17" t="n"/>
    </row>
    <row r="50">
      <c r="A50" s="15" t="n"/>
      <c r="B50" s="33" t="n"/>
      <c r="C50" s="17" t="n"/>
      <c r="D50" s="17" t="n"/>
      <c r="E50" s="17" t="n"/>
      <c r="F50" s="15" t="n"/>
      <c r="G50" s="15" t="n"/>
      <c r="H50" s="15" t="n"/>
      <c r="I50" s="15" t="n"/>
      <c r="J50" s="33" t="n"/>
      <c r="K50" s="33" t="n"/>
      <c r="L50" s="18" t="n"/>
      <c r="M50" s="19">
        <f>IF(I50="","",IFERROR(VLOOKUP(I50,'Assumptions'!$A$4:$B$10,2,FALSE),""))</f>
        <v/>
      </c>
      <c r="N50" s="20">
        <f>IF(OR(L50="",M50=""),"",IFERROR(L50*M50,""))</f>
        <v/>
      </c>
      <c r="O50" s="13">
        <f>IF(B50="","",MAX(0,TODAY()-B50))</f>
        <v/>
      </c>
      <c r="P50" s="21">
        <f>IF(A50="","",IF(OR(I50='Assumptions'!$A$8,I50='Assumptions'!$A$9),"Closed",IF(J50="","Set date",IF(J50&lt;TODAY()-'Assumptions'!$K$4,"Overdue",IF(J50&lt;=TODAY()+'Assumptions'!$K$5,"Due soon","Scheduled")))))</f>
        <v/>
      </c>
      <c r="Q50" s="17" t="n"/>
    </row>
    <row r="51">
      <c r="A51" s="15" t="n"/>
      <c r="B51" s="33" t="n"/>
      <c r="C51" s="17" t="n"/>
      <c r="D51" s="17" t="n"/>
      <c r="E51" s="17" t="n"/>
      <c r="F51" s="15" t="n"/>
      <c r="G51" s="15" t="n"/>
      <c r="H51" s="15" t="n"/>
      <c r="I51" s="15" t="n"/>
      <c r="J51" s="33" t="n"/>
      <c r="K51" s="33" t="n"/>
      <c r="L51" s="18" t="n"/>
      <c r="M51" s="22">
        <f>IF(I51="","",IFERROR(VLOOKUP(I51,'Assumptions'!$A$4:$B$10,2,FALSE),""))</f>
        <v/>
      </c>
      <c r="N51" s="23">
        <f>IF(OR(L51="",M51=""),"",IFERROR(L51*M51,""))</f>
        <v/>
      </c>
      <c r="O51" s="11">
        <f>IF(B51="","",MAX(0,TODAY()-B51))</f>
        <v/>
      </c>
      <c r="P51" s="24">
        <f>IF(A51="","",IF(OR(I51='Assumptions'!$A$8,I51='Assumptions'!$A$9),"Closed",IF(J51="","Set date",IF(J51&lt;TODAY()-'Assumptions'!$K$4,"Overdue",IF(J51&lt;=TODAY()+'Assumptions'!$K$5,"Due soon","Scheduled")))))</f>
        <v/>
      </c>
      <c r="Q51" s="17" t="n"/>
    </row>
    <row r="52">
      <c r="A52" s="15" t="n"/>
      <c r="B52" s="33" t="n"/>
      <c r="C52" s="17" t="n"/>
      <c r="D52" s="17" t="n"/>
      <c r="E52" s="17" t="n"/>
      <c r="F52" s="15" t="n"/>
      <c r="G52" s="15" t="n"/>
      <c r="H52" s="15" t="n"/>
      <c r="I52" s="15" t="n"/>
      <c r="J52" s="33" t="n"/>
      <c r="K52" s="33" t="n"/>
      <c r="L52" s="18" t="n"/>
      <c r="M52" s="19">
        <f>IF(I52="","",IFERROR(VLOOKUP(I52,'Assumptions'!$A$4:$B$10,2,FALSE),""))</f>
        <v/>
      </c>
      <c r="N52" s="20">
        <f>IF(OR(L52="",M52=""),"",IFERROR(L52*M52,""))</f>
        <v/>
      </c>
      <c r="O52" s="13">
        <f>IF(B52="","",MAX(0,TODAY()-B52))</f>
        <v/>
      </c>
      <c r="P52" s="21">
        <f>IF(A52="","",IF(OR(I52='Assumptions'!$A$8,I52='Assumptions'!$A$9),"Closed",IF(J52="","Set date",IF(J52&lt;TODAY()-'Assumptions'!$K$4,"Overdue",IF(J52&lt;=TODAY()+'Assumptions'!$K$5,"Due soon","Scheduled")))))</f>
        <v/>
      </c>
      <c r="Q52" s="17" t="n"/>
    </row>
    <row r="53">
      <c r="A53" s="15" t="n"/>
      <c r="B53" s="33" t="n"/>
      <c r="C53" s="17" t="n"/>
      <c r="D53" s="17" t="n"/>
      <c r="E53" s="17" t="n"/>
      <c r="F53" s="15" t="n"/>
      <c r="G53" s="15" t="n"/>
      <c r="H53" s="15" t="n"/>
      <c r="I53" s="15" t="n"/>
      <c r="J53" s="33" t="n"/>
      <c r="K53" s="33" t="n"/>
      <c r="L53" s="18" t="n"/>
      <c r="M53" s="22">
        <f>IF(I53="","",IFERROR(VLOOKUP(I53,'Assumptions'!$A$4:$B$10,2,FALSE),""))</f>
        <v/>
      </c>
      <c r="N53" s="23">
        <f>IF(OR(L53="",M53=""),"",IFERROR(L53*M53,""))</f>
        <v/>
      </c>
      <c r="O53" s="11">
        <f>IF(B53="","",MAX(0,TODAY()-B53))</f>
        <v/>
      </c>
      <c r="P53" s="24">
        <f>IF(A53="","",IF(OR(I53='Assumptions'!$A$8,I53='Assumptions'!$A$9),"Closed",IF(J53="","Set date",IF(J53&lt;TODAY()-'Assumptions'!$K$4,"Overdue",IF(J53&lt;=TODAY()+'Assumptions'!$K$5,"Due soon","Scheduled")))))</f>
        <v/>
      </c>
      <c r="Q53" s="17" t="n"/>
    </row>
    <row r="54">
      <c r="A54" s="15" t="n"/>
      <c r="B54" s="33" t="n"/>
      <c r="C54" s="17" t="n"/>
      <c r="D54" s="17" t="n"/>
      <c r="E54" s="17" t="n"/>
      <c r="F54" s="15" t="n"/>
      <c r="G54" s="15" t="n"/>
      <c r="H54" s="15" t="n"/>
      <c r="I54" s="15" t="n"/>
      <c r="J54" s="33" t="n"/>
      <c r="K54" s="33" t="n"/>
      <c r="L54" s="18" t="n"/>
      <c r="M54" s="19">
        <f>IF(I54="","",IFERROR(VLOOKUP(I54,'Assumptions'!$A$4:$B$10,2,FALSE),""))</f>
        <v/>
      </c>
      <c r="N54" s="20">
        <f>IF(OR(L54="",M54=""),"",IFERROR(L54*M54,""))</f>
        <v/>
      </c>
      <c r="O54" s="13">
        <f>IF(B54="","",MAX(0,TODAY()-B54))</f>
        <v/>
      </c>
      <c r="P54" s="21">
        <f>IF(A54="","",IF(OR(I54='Assumptions'!$A$8,I54='Assumptions'!$A$9),"Closed",IF(J54="","Set date",IF(J54&lt;TODAY()-'Assumptions'!$K$4,"Overdue",IF(J54&lt;=TODAY()+'Assumptions'!$K$5,"Due soon","Scheduled")))))</f>
        <v/>
      </c>
      <c r="Q54" s="17" t="n"/>
    </row>
    <row r="55">
      <c r="A55" s="15" t="n"/>
      <c r="B55" s="33" t="n"/>
      <c r="C55" s="17" t="n"/>
      <c r="D55" s="17" t="n"/>
      <c r="E55" s="17" t="n"/>
      <c r="F55" s="15" t="n"/>
      <c r="G55" s="15" t="n"/>
      <c r="H55" s="15" t="n"/>
      <c r="I55" s="15" t="n"/>
      <c r="J55" s="33" t="n"/>
      <c r="K55" s="33" t="n"/>
      <c r="L55" s="18" t="n"/>
      <c r="M55" s="22">
        <f>IF(I55="","",IFERROR(VLOOKUP(I55,'Assumptions'!$A$4:$B$10,2,FALSE),""))</f>
        <v/>
      </c>
      <c r="N55" s="23">
        <f>IF(OR(L55="",M55=""),"",IFERROR(L55*M55,""))</f>
        <v/>
      </c>
      <c r="O55" s="11">
        <f>IF(B55="","",MAX(0,TODAY()-B55))</f>
        <v/>
      </c>
      <c r="P55" s="24">
        <f>IF(A55="","",IF(OR(I55='Assumptions'!$A$8,I55='Assumptions'!$A$9),"Closed",IF(J55="","Set date",IF(J55&lt;TODAY()-'Assumptions'!$K$4,"Overdue",IF(J55&lt;=TODAY()+'Assumptions'!$K$5,"Due soon","Scheduled")))))</f>
        <v/>
      </c>
      <c r="Q55" s="17" t="n"/>
    </row>
    <row r="56">
      <c r="A56" s="15" t="n"/>
      <c r="B56" s="33" t="n"/>
      <c r="C56" s="17" t="n"/>
      <c r="D56" s="17" t="n"/>
      <c r="E56" s="17" t="n"/>
      <c r="F56" s="15" t="n"/>
      <c r="G56" s="15" t="n"/>
      <c r="H56" s="15" t="n"/>
      <c r="I56" s="15" t="n"/>
      <c r="J56" s="33" t="n"/>
      <c r="K56" s="33" t="n"/>
      <c r="L56" s="18" t="n"/>
      <c r="M56" s="19">
        <f>IF(I56="","",IFERROR(VLOOKUP(I56,'Assumptions'!$A$4:$B$10,2,FALSE),""))</f>
        <v/>
      </c>
      <c r="N56" s="20">
        <f>IF(OR(L56="",M56=""),"",IFERROR(L56*M56,""))</f>
        <v/>
      </c>
      <c r="O56" s="13">
        <f>IF(B56="","",MAX(0,TODAY()-B56))</f>
        <v/>
      </c>
      <c r="P56" s="21">
        <f>IF(A56="","",IF(OR(I56='Assumptions'!$A$8,I56='Assumptions'!$A$9),"Closed",IF(J56="","Set date",IF(J56&lt;TODAY()-'Assumptions'!$K$4,"Overdue",IF(J56&lt;=TODAY()+'Assumptions'!$K$5,"Due soon","Scheduled")))))</f>
        <v/>
      </c>
      <c r="Q56" s="17" t="n"/>
    </row>
    <row r="57">
      <c r="A57" s="15" t="n"/>
      <c r="B57" s="33" t="n"/>
      <c r="C57" s="17" t="n"/>
      <c r="D57" s="17" t="n"/>
      <c r="E57" s="17" t="n"/>
      <c r="F57" s="15" t="n"/>
      <c r="G57" s="15" t="n"/>
      <c r="H57" s="15" t="n"/>
      <c r="I57" s="15" t="n"/>
      <c r="J57" s="33" t="n"/>
      <c r="K57" s="33" t="n"/>
      <c r="L57" s="18" t="n"/>
      <c r="M57" s="22">
        <f>IF(I57="","",IFERROR(VLOOKUP(I57,'Assumptions'!$A$4:$B$10,2,FALSE),""))</f>
        <v/>
      </c>
      <c r="N57" s="23">
        <f>IF(OR(L57="",M57=""),"",IFERROR(L57*M57,""))</f>
        <v/>
      </c>
      <c r="O57" s="11">
        <f>IF(B57="","",MAX(0,TODAY()-B57))</f>
        <v/>
      </c>
      <c r="P57" s="24">
        <f>IF(A57="","",IF(OR(I57='Assumptions'!$A$8,I57='Assumptions'!$A$9),"Closed",IF(J57="","Set date",IF(J57&lt;TODAY()-'Assumptions'!$K$4,"Overdue",IF(J57&lt;=TODAY()+'Assumptions'!$K$5,"Due soon","Scheduled")))))</f>
        <v/>
      </c>
      <c r="Q57" s="17" t="n"/>
    </row>
    <row r="58">
      <c r="A58" s="15" t="n"/>
      <c r="B58" s="33" t="n"/>
      <c r="C58" s="17" t="n"/>
      <c r="D58" s="17" t="n"/>
      <c r="E58" s="17" t="n"/>
      <c r="F58" s="15" t="n"/>
      <c r="G58" s="15" t="n"/>
      <c r="H58" s="15" t="n"/>
      <c r="I58" s="15" t="n"/>
      <c r="J58" s="33" t="n"/>
      <c r="K58" s="33" t="n"/>
      <c r="L58" s="18" t="n"/>
      <c r="M58" s="19">
        <f>IF(I58="","",IFERROR(VLOOKUP(I58,'Assumptions'!$A$4:$B$10,2,FALSE),""))</f>
        <v/>
      </c>
      <c r="N58" s="20">
        <f>IF(OR(L58="",M58=""),"",IFERROR(L58*M58,""))</f>
        <v/>
      </c>
      <c r="O58" s="13">
        <f>IF(B58="","",MAX(0,TODAY()-B58))</f>
        <v/>
      </c>
      <c r="P58" s="21">
        <f>IF(A58="","",IF(OR(I58='Assumptions'!$A$8,I58='Assumptions'!$A$9),"Closed",IF(J58="","Set date",IF(J58&lt;TODAY()-'Assumptions'!$K$4,"Overdue",IF(J58&lt;=TODAY()+'Assumptions'!$K$5,"Due soon","Scheduled")))))</f>
        <v/>
      </c>
      <c r="Q58" s="17" t="n"/>
    </row>
    <row r="59">
      <c r="A59" s="15" t="n"/>
      <c r="B59" s="33" t="n"/>
      <c r="C59" s="17" t="n"/>
      <c r="D59" s="17" t="n"/>
      <c r="E59" s="17" t="n"/>
      <c r="F59" s="15" t="n"/>
      <c r="G59" s="15" t="n"/>
      <c r="H59" s="15" t="n"/>
      <c r="I59" s="15" t="n"/>
      <c r="J59" s="33" t="n"/>
      <c r="K59" s="33" t="n"/>
      <c r="L59" s="18" t="n"/>
      <c r="M59" s="22">
        <f>IF(I59="","",IFERROR(VLOOKUP(I59,'Assumptions'!$A$4:$B$10,2,FALSE),""))</f>
        <v/>
      </c>
      <c r="N59" s="23">
        <f>IF(OR(L59="",M59=""),"",IFERROR(L59*M59,""))</f>
        <v/>
      </c>
      <c r="O59" s="11">
        <f>IF(B59="","",MAX(0,TODAY()-B59))</f>
        <v/>
      </c>
      <c r="P59" s="24">
        <f>IF(A59="","",IF(OR(I59='Assumptions'!$A$8,I59='Assumptions'!$A$9),"Closed",IF(J59="","Set date",IF(J59&lt;TODAY()-'Assumptions'!$K$4,"Overdue",IF(J59&lt;=TODAY()+'Assumptions'!$K$5,"Due soon","Scheduled")))))</f>
        <v/>
      </c>
      <c r="Q59" s="17" t="n"/>
    </row>
    <row r="60">
      <c r="A60" s="15" t="n"/>
      <c r="B60" s="33" t="n"/>
      <c r="C60" s="17" t="n"/>
      <c r="D60" s="17" t="n"/>
      <c r="E60" s="17" t="n"/>
      <c r="F60" s="15" t="n"/>
      <c r="G60" s="15" t="n"/>
      <c r="H60" s="15" t="n"/>
      <c r="I60" s="15" t="n"/>
      <c r="J60" s="33" t="n"/>
      <c r="K60" s="33" t="n"/>
      <c r="L60" s="18" t="n"/>
      <c r="M60" s="19">
        <f>IF(I60="","",IFERROR(VLOOKUP(I60,'Assumptions'!$A$4:$B$10,2,FALSE),""))</f>
        <v/>
      </c>
      <c r="N60" s="20">
        <f>IF(OR(L60="",M60=""),"",IFERROR(L60*M60,""))</f>
        <v/>
      </c>
      <c r="O60" s="13">
        <f>IF(B60="","",MAX(0,TODAY()-B60))</f>
        <v/>
      </c>
      <c r="P60" s="21">
        <f>IF(A60="","",IF(OR(I60='Assumptions'!$A$8,I60='Assumptions'!$A$9),"Closed",IF(J60="","Set date",IF(J60&lt;TODAY()-'Assumptions'!$K$4,"Overdue",IF(J60&lt;=TODAY()+'Assumptions'!$K$5,"Due soon","Scheduled")))))</f>
        <v/>
      </c>
      <c r="Q60" s="17" t="n"/>
    </row>
    <row r="61">
      <c r="A61" s="15" t="n"/>
      <c r="B61" s="33" t="n"/>
      <c r="C61" s="17" t="n"/>
      <c r="D61" s="17" t="n"/>
      <c r="E61" s="17" t="n"/>
      <c r="F61" s="15" t="n"/>
      <c r="G61" s="15" t="n"/>
      <c r="H61" s="15" t="n"/>
      <c r="I61" s="15" t="n"/>
      <c r="J61" s="33" t="n"/>
      <c r="K61" s="33" t="n"/>
      <c r="L61" s="18" t="n"/>
      <c r="M61" s="22">
        <f>IF(I61="","",IFERROR(VLOOKUP(I61,'Assumptions'!$A$4:$B$10,2,FALSE),""))</f>
        <v/>
      </c>
      <c r="N61" s="23">
        <f>IF(OR(L61="",M61=""),"",IFERROR(L61*M61,""))</f>
        <v/>
      </c>
      <c r="O61" s="11">
        <f>IF(B61="","",MAX(0,TODAY()-B61))</f>
        <v/>
      </c>
      <c r="P61" s="24">
        <f>IF(A61="","",IF(OR(I61='Assumptions'!$A$8,I61='Assumptions'!$A$9),"Closed",IF(J61="","Set date",IF(J61&lt;TODAY()-'Assumptions'!$K$4,"Overdue",IF(J61&lt;=TODAY()+'Assumptions'!$K$5,"Due soon","Scheduled")))))</f>
        <v/>
      </c>
      <c r="Q61" s="17" t="n"/>
    </row>
    <row r="62">
      <c r="A62" s="15" t="n"/>
      <c r="B62" s="33" t="n"/>
      <c r="C62" s="17" t="n"/>
      <c r="D62" s="17" t="n"/>
      <c r="E62" s="17" t="n"/>
      <c r="F62" s="15" t="n"/>
      <c r="G62" s="15" t="n"/>
      <c r="H62" s="15" t="n"/>
      <c r="I62" s="15" t="n"/>
      <c r="J62" s="33" t="n"/>
      <c r="K62" s="33" t="n"/>
      <c r="L62" s="18" t="n"/>
      <c r="M62" s="19">
        <f>IF(I62="","",IFERROR(VLOOKUP(I62,'Assumptions'!$A$4:$B$10,2,FALSE),""))</f>
        <v/>
      </c>
      <c r="N62" s="20">
        <f>IF(OR(L62="",M62=""),"",IFERROR(L62*M62,""))</f>
        <v/>
      </c>
      <c r="O62" s="13">
        <f>IF(B62="","",MAX(0,TODAY()-B62))</f>
        <v/>
      </c>
      <c r="P62" s="21">
        <f>IF(A62="","",IF(OR(I62='Assumptions'!$A$8,I62='Assumptions'!$A$9),"Closed",IF(J62="","Set date",IF(J62&lt;TODAY()-'Assumptions'!$K$4,"Overdue",IF(J62&lt;=TODAY()+'Assumptions'!$K$5,"Due soon","Scheduled")))))</f>
        <v/>
      </c>
      <c r="Q62" s="17" t="n"/>
    </row>
    <row r="63">
      <c r="A63" s="15" t="n"/>
      <c r="B63" s="33" t="n"/>
      <c r="C63" s="17" t="n"/>
      <c r="D63" s="17" t="n"/>
      <c r="E63" s="17" t="n"/>
      <c r="F63" s="15" t="n"/>
      <c r="G63" s="15" t="n"/>
      <c r="H63" s="15" t="n"/>
      <c r="I63" s="15" t="n"/>
      <c r="J63" s="33" t="n"/>
      <c r="K63" s="33" t="n"/>
      <c r="L63" s="18" t="n"/>
      <c r="M63" s="22">
        <f>IF(I63="","",IFERROR(VLOOKUP(I63,'Assumptions'!$A$4:$B$10,2,FALSE),""))</f>
        <v/>
      </c>
      <c r="N63" s="23">
        <f>IF(OR(L63="",M63=""),"",IFERROR(L63*M63,""))</f>
        <v/>
      </c>
      <c r="O63" s="11">
        <f>IF(B63="","",MAX(0,TODAY()-B63))</f>
        <v/>
      </c>
      <c r="P63" s="24">
        <f>IF(A63="","",IF(OR(I63='Assumptions'!$A$8,I63='Assumptions'!$A$9),"Closed",IF(J63="","Set date",IF(J63&lt;TODAY()-'Assumptions'!$K$4,"Overdue",IF(J63&lt;=TODAY()+'Assumptions'!$K$5,"Due soon","Scheduled")))))</f>
        <v/>
      </c>
      <c r="Q63" s="17" t="n"/>
    </row>
    <row r="64">
      <c r="A64" s="15" t="n"/>
      <c r="B64" s="33" t="n"/>
      <c r="C64" s="17" t="n"/>
      <c r="D64" s="17" t="n"/>
      <c r="E64" s="17" t="n"/>
      <c r="F64" s="15" t="n"/>
      <c r="G64" s="15" t="n"/>
      <c r="H64" s="15" t="n"/>
      <c r="I64" s="15" t="n"/>
      <c r="J64" s="33" t="n"/>
      <c r="K64" s="33" t="n"/>
      <c r="L64" s="18" t="n"/>
      <c r="M64" s="19">
        <f>IF(I64="","",IFERROR(VLOOKUP(I64,'Assumptions'!$A$4:$B$10,2,FALSE),""))</f>
        <v/>
      </c>
      <c r="N64" s="20">
        <f>IF(OR(L64="",M64=""),"",IFERROR(L64*M64,""))</f>
        <v/>
      </c>
      <c r="O64" s="13">
        <f>IF(B64="","",MAX(0,TODAY()-B64))</f>
        <v/>
      </c>
      <c r="P64" s="21">
        <f>IF(A64="","",IF(OR(I64='Assumptions'!$A$8,I64='Assumptions'!$A$9),"Closed",IF(J64="","Set date",IF(J64&lt;TODAY()-'Assumptions'!$K$4,"Overdue",IF(J64&lt;=TODAY()+'Assumptions'!$K$5,"Due soon","Scheduled")))))</f>
        <v/>
      </c>
      <c r="Q64" s="17" t="n"/>
    </row>
    <row r="65">
      <c r="A65" s="15" t="n"/>
      <c r="B65" s="33" t="n"/>
      <c r="C65" s="17" t="n"/>
      <c r="D65" s="17" t="n"/>
      <c r="E65" s="17" t="n"/>
      <c r="F65" s="15" t="n"/>
      <c r="G65" s="15" t="n"/>
      <c r="H65" s="15" t="n"/>
      <c r="I65" s="15" t="n"/>
      <c r="J65" s="33" t="n"/>
      <c r="K65" s="33" t="n"/>
      <c r="L65" s="18" t="n"/>
      <c r="M65" s="22">
        <f>IF(I65="","",IFERROR(VLOOKUP(I65,'Assumptions'!$A$4:$B$10,2,FALSE),""))</f>
        <v/>
      </c>
      <c r="N65" s="23">
        <f>IF(OR(L65="",M65=""),"",IFERROR(L65*M65,""))</f>
        <v/>
      </c>
      <c r="O65" s="11">
        <f>IF(B65="","",MAX(0,TODAY()-B65))</f>
        <v/>
      </c>
      <c r="P65" s="24">
        <f>IF(A65="","",IF(OR(I65='Assumptions'!$A$8,I65='Assumptions'!$A$9),"Closed",IF(J65="","Set date",IF(J65&lt;TODAY()-'Assumptions'!$K$4,"Overdue",IF(J65&lt;=TODAY()+'Assumptions'!$K$5,"Due soon","Scheduled")))))</f>
        <v/>
      </c>
      <c r="Q65" s="17" t="n"/>
    </row>
    <row r="66">
      <c r="A66" s="15" t="n"/>
      <c r="B66" s="33" t="n"/>
      <c r="C66" s="17" t="n"/>
      <c r="D66" s="17" t="n"/>
      <c r="E66" s="17" t="n"/>
      <c r="F66" s="15" t="n"/>
      <c r="G66" s="15" t="n"/>
      <c r="H66" s="15" t="n"/>
      <c r="I66" s="15" t="n"/>
      <c r="J66" s="33" t="n"/>
      <c r="K66" s="33" t="n"/>
      <c r="L66" s="18" t="n"/>
      <c r="M66" s="19">
        <f>IF(I66="","",IFERROR(VLOOKUP(I66,'Assumptions'!$A$4:$B$10,2,FALSE),""))</f>
        <v/>
      </c>
      <c r="N66" s="20">
        <f>IF(OR(L66="",M66=""),"",IFERROR(L66*M66,""))</f>
        <v/>
      </c>
      <c r="O66" s="13">
        <f>IF(B66="","",MAX(0,TODAY()-B66))</f>
        <v/>
      </c>
      <c r="P66" s="21">
        <f>IF(A66="","",IF(OR(I66='Assumptions'!$A$8,I66='Assumptions'!$A$9),"Closed",IF(J66="","Set date",IF(J66&lt;TODAY()-'Assumptions'!$K$4,"Overdue",IF(J66&lt;=TODAY()+'Assumptions'!$K$5,"Due soon","Scheduled")))))</f>
        <v/>
      </c>
      <c r="Q66" s="17" t="n"/>
    </row>
    <row r="67">
      <c r="A67" s="15" t="n"/>
      <c r="B67" s="33" t="n"/>
      <c r="C67" s="17" t="n"/>
      <c r="D67" s="17" t="n"/>
      <c r="E67" s="17" t="n"/>
      <c r="F67" s="15" t="n"/>
      <c r="G67" s="15" t="n"/>
      <c r="H67" s="15" t="n"/>
      <c r="I67" s="15" t="n"/>
      <c r="J67" s="33" t="n"/>
      <c r="K67" s="33" t="n"/>
      <c r="L67" s="18" t="n"/>
      <c r="M67" s="22">
        <f>IF(I67="","",IFERROR(VLOOKUP(I67,'Assumptions'!$A$4:$B$10,2,FALSE),""))</f>
        <v/>
      </c>
      <c r="N67" s="23">
        <f>IF(OR(L67="",M67=""),"",IFERROR(L67*M67,""))</f>
        <v/>
      </c>
      <c r="O67" s="11">
        <f>IF(B67="","",MAX(0,TODAY()-B67))</f>
        <v/>
      </c>
      <c r="P67" s="24">
        <f>IF(A67="","",IF(OR(I67='Assumptions'!$A$8,I67='Assumptions'!$A$9),"Closed",IF(J67="","Set date",IF(J67&lt;TODAY()-'Assumptions'!$K$4,"Overdue",IF(J67&lt;=TODAY()+'Assumptions'!$K$5,"Due soon","Scheduled")))))</f>
        <v/>
      </c>
      <c r="Q67" s="17" t="n"/>
    </row>
    <row r="68">
      <c r="A68" s="15" t="n"/>
      <c r="B68" s="33" t="n"/>
      <c r="C68" s="17" t="n"/>
      <c r="D68" s="17" t="n"/>
      <c r="E68" s="17" t="n"/>
      <c r="F68" s="15" t="n"/>
      <c r="G68" s="15" t="n"/>
      <c r="H68" s="15" t="n"/>
      <c r="I68" s="15" t="n"/>
      <c r="J68" s="33" t="n"/>
      <c r="K68" s="33" t="n"/>
      <c r="L68" s="18" t="n"/>
      <c r="M68" s="19">
        <f>IF(I68="","",IFERROR(VLOOKUP(I68,'Assumptions'!$A$4:$B$10,2,FALSE),""))</f>
        <v/>
      </c>
      <c r="N68" s="20">
        <f>IF(OR(L68="",M68=""),"",IFERROR(L68*M68,""))</f>
        <v/>
      </c>
      <c r="O68" s="13">
        <f>IF(B68="","",MAX(0,TODAY()-B68))</f>
        <v/>
      </c>
      <c r="P68" s="21">
        <f>IF(A68="","",IF(OR(I68='Assumptions'!$A$8,I68='Assumptions'!$A$9),"Closed",IF(J68="","Set date",IF(J68&lt;TODAY()-'Assumptions'!$K$4,"Overdue",IF(J68&lt;=TODAY()+'Assumptions'!$K$5,"Due soon","Scheduled")))))</f>
        <v/>
      </c>
      <c r="Q68" s="17" t="n"/>
    </row>
    <row r="69">
      <c r="A69" s="15" t="n"/>
      <c r="B69" s="33" t="n"/>
      <c r="C69" s="17" t="n"/>
      <c r="D69" s="17" t="n"/>
      <c r="E69" s="17" t="n"/>
      <c r="F69" s="15" t="n"/>
      <c r="G69" s="15" t="n"/>
      <c r="H69" s="15" t="n"/>
      <c r="I69" s="15" t="n"/>
      <c r="J69" s="33" t="n"/>
      <c r="K69" s="33" t="n"/>
      <c r="L69" s="18" t="n"/>
      <c r="M69" s="22">
        <f>IF(I69="","",IFERROR(VLOOKUP(I69,'Assumptions'!$A$4:$B$10,2,FALSE),""))</f>
        <v/>
      </c>
      <c r="N69" s="23">
        <f>IF(OR(L69="",M69=""),"",IFERROR(L69*M69,""))</f>
        <v/>
      </c>
      <c r="O69" s="11">
        <f>IF(B69="","",MAX(0,TODAY()-B69))</f>
        <v/>
      </c>
      <c r="P69" s="24">
        <f>IF(A69="","",IF(OR(I69='Assumptions'!$A$8,I69='Assumptions'!$A$9),"Closed",IF(J69="","Set date",IF(J69&lt;TODAY()-'Assumptions'!$K$4,"Overdue",IF(J69&lt;=TODAY()+'Assumptions'!$K$5,"Due soon","Scheduled")))))</f>
        <v/>
      </c>
      <c r="Q69" s="17" t="n"/>
    </row>
    <row r="70">
      <c r="A70" s="15" t="n"/>
      <c r="B70" s="33" t="n"/>
      <c r="C70" s="17" t="n"/>
      <c r="D70" s="17" t="n"/>
      <c r="E70" s="17" t="n"/>
      <c r="F70" s="15" t="n"/>
      <c r="G70" s="15" t="n"/>
      <c r="H70" s="15" t="n"/>
      <c r="I70" s="15" t="n"/>
      <c r="J70" s="33" t="n"/>
      <c r="K70" s="33" t="n"/>
      <c r="L70" s="18" t="n"/>
      <c r="M70" s="19">
        <f>IF(I70="","",IFERROR(VLOOKUP(I70,'Assumptions'!$A$4:$B$10,2,FALSE),""))</f>
        <v/>
      </c>
      <c r="N70" s="20">
        <f>IF(OR(L70="",M70=""),"",IFERROR(L70*M70,""))</f>
        <v/>
      </c>
      <c r="O70" s="13">
        <f>IF(B70="","",MAX(0,TODAY()-B70))</f>
        <v/>
      </c>
      <c r="P70" s="21">
        <f>IF(A70="","",IF(OR(I70='Assumptions'!$A$8,I70='Assumptions'!$A$9),"Closed",IF(J70="","Set date",IF(J70&lt;TODAY()-'Assumptions'!$K$4,"Overdue",IF(J70&lt;=TODAY()+'Assumptions'!$K$5,"Due soon","Scheduled")))))</f>
        <v/>
      </c>
      <c r="Q70" s="17" t="n"/>
    </row>
    <row r="71">
      <c r="A71" s="15" t="n"/>
      <c r="B71" s="33" t="n"/>
      <c r="C71" s="17" t="n"/>
      <c r="D71" s="17" t="n"/>
      <c r="E71" s="17" t="n"/>
      <c r="F71" s="15" t="n"/>
      <c r="G71" s="15" t="n"/>
      <c r="H71" s="15" t="n"/>
      <c r="I71" s="15" t="n"/>
      <c r="J71" s="33" t="n"/>
      <c r="K71" s="33" t="n"/>
      <c r="L71" s="18" t="n"/>
      <c r="M71" s="22">
        <f>IF(I71="","",IFERROR(VLOOKUP(I71,'Assumptions'!$A$4:$B$10,2,FALSE),""))</f>
        <v/>
      </c>
      <c r="N71" s="23">
        <f>IF(OR(L71="",M71=""),"",IFERROR(L71*M71,""))</f>
        <v/>
      </c>
      <c r="O71" s="11">
        <f>IF(B71="","",MAX(0,TODAY()-B71))</f>
        <v/>
      </c>
      <c r="P71" s="24">
        <f>IF(A71="","",IF(OR(I71='Assumptions'!$A$8,I71='Assumptions'!$A$9),"Closed",IF(J71="","Set date",IF(J71&lt;TODAY()-'Assumptions'!$K$4,"Overdue",IF(J71&lt;=TODAY()+'Assumptions'!$K$5,"Due soon","Scheduled")))))</f>
        <v/>
      </c>
      <c r="Q71" s="17" t="n"/>
    </row>
    <row r="72">
      <c r="A72" s="15" t="n"/>
      <c r="B72" s="33" t="n"/>
      <c r="C72" s="17" t="n"/>
      <c r="D72" s="17" t="n"/>
      <c r="E72" s="17" t="n"/>
      <c r="F72" s="15" t="n"/>
      <c r="G72" s="15" t="n"/>
      <c r="H72" s="15" t="n"/>
      <c r="I72" s="15" t="n"/>
      <c r="J72" s="33" t="n"/>
      <c r="K72" s="33" t="n"/>
      <c r="L72" s="18" t="n"/>
      <c r="M72" s="19">
        <f>IF(I72="","",IFERROR(VLOOKUP(I72,'Assumptions'!$A$4:$B$10,2,FALSE),""))</f>
        <v/>
      </c>
      <c r="N72" s="20">
        <f>IF(OR(L72="",M72=""),"",IFERROR(L72*M72,""))</f>
        <v/>
      </c>
      <c r="O72" s="13">
        <f>IF(B72="","",MAX(0,TODAY()-B72))</f>
        <v/>
      </c>
      <c r="P72" s="21">
        <f>IF(A72="","",IF(OR(I72='Assumptions'!$A$8,I72='Assumptions'!$A$9),"Closed",IF(J72="","Set date",IF(J72&lt;TODAY()-'Assumptions'!$K$4,"Overdue",IF(J72&lt;=TODAY()+'Assumptions'!$K$5,"Due soon","Scheduled")))))</f>
        <v/>
      </c>
      <c r="Q72" s="17" t="n"/>
    </row>
    <row r="73">
      <c r="A73" s="15" t="n"/>
      <c r="B73" s="33" t="n"/>
      <c r="C73" s="17" t="n"/>
      <c r="D73" s="17" t="n"/>
      <c r="E73" s="17" t="n"/>
      <c r="F73" s="15" t="n"/>
      <c r="G73" s="15" t="n"/>
      <c r="H73" s="15" t="n"/>
      <c r="I73" s="15" t="n"/>
      <c r="J73" s="33" t="n"/>
      <c r="K73" s="33" t="n"/>
      <c r="L73" s="18" t="n"/>
      <c r="M73" s="22">
        <f>IF(I73="","",IFERROR(VLOOKUP(I73,'Assumptions'!$A$4:$B$10,2,FALSE),""))</f>
        <v/>
      </c>
      <c r="N73" s="23">
        <f>IF(OR(L73="",M73=""),"",IFERROR(L73*M73,""))</f>
        <v/>
      </c>
      <c r="O73" s="11">
        <f>IF(B73="","",MAX(0,TODAY()-B73))</f>
        <v/>
      </c>
      <c r="P73" s="24">
        <f>IF(A73="","",IF(OR(I73='Assumptions'!$A$8,I73='Assumptions'!$A$9),"Closed",IF(J73="","Set date",IF(J73&lt;TODAY()-'Assumptions'!$K$4,"Overdue",IF(J73&lt;=TODAY()+'Assumptions'!$K$5,"Due soon","Scheduled")))))</f>
        <v/>
      </c>
      <c r="Q73" s="17" t="n"/>
    </row>
    <row r="74">
      <c r="A74" s="15" t="n"/>
      <c r="B74" s="33" t="n"/>
      <c r="C74" s="17" t="n"/>
      <c r="D74" s="17" t="n"/>
      <c r="E74" s="17" t="n"/>
      <c r="F74" s="15" t="n"/>
      <c r="G74" s="15" t="n"/>
      <c r="H74" s="15" t="n"/>
      <c r="I74" s="15" t="n"/>
      <c r="J74" s="33" t="n"/>
      <c r="K74" s="33" t="n"/>
      <c r="L74" s="18" t="n"/>
      <c r="M74" s="19">
        <f>IF(I74="","",IFERROR(VLOOKUP(I74,'Assumptions'!$A$4:$B$10,2,FALSE),""))</f>
        <v/>
      </c>
      <c r="N74" s="20">
        <f>IF(OR(L74="",M74=""),"",IFERROR(L74*M74,""))</f>
        <v/>
      </c>
      <c r="O74" s="13">
        <f>IF(B74="","",MAX(0,TODAY()-B74))</f>
        <v/>
      </c>
      <c r="P74" s="21">
        <f>IF(A74="","",IF(OR(I74='Assumptions'!$A$8,I74='Assumptions'!$A$9),"Closed",IF(J74="","Set date",IF(J74&lt;TODAY()-'Assumptions'!$K$4,"Overdue",IF(J74&lt;=TODAY()+'Assumptions'!$K$5,"Due soon","Scheduled")))))</f>
        <v/>
      </c>
      <c r="Q74" s="17" t="n"/>
    </row>
    <row r="75">
      <c r="A75" s="15" t="n"/>
      <c r="B75" s="33" t="n"/>
      <c r="C75" s="17" t="n"/>
      <c r="D75" s="17" t="n"/>
      <c r="E75" s="17" t="n"/>
      <c r="F75" s="15" t="n"/>
      <c r="G75" s="15" t="n"/>
      <c r="H75" s="15" t="n"/>
      <c r="I75" s="15" t="n"/>
      <c r="J75" s="33" t="n"/>
      <c r="K75" s="33" t="n"/>
      <c r="L75" s="18" t="n"/>
      <c r="M75" s="22">
        <f>IF(I75="","",IFERROR(VLOOKUP(I75,'Assumptions'!$A$4:$B$10,2,FALSE),""))</f>
        <v/>
      </c>
      <c r="N75" s="23">
        <f>IF(OR(L75="",M75=""),"",IFERROR(L75*M75,""))</f>
        <v/>
      </c>
      <c r="O75" s="11">
        <f>IF(B75="","",MAX(0,TODAY()-B75))</f>
        <v/>
      </c>
      <c r="P75" s="24">
        <f>IF(A75="","",IF(OR(I75='Assumptions'!$A$8,I75='Assumptions'!$A$9),"Closed",IF(J75="","Set date",IF(J75&lt;TODAY()-'Assumptions'!$K$4,"Overdue",IF(J75&lt;=TODAY()+'Assumptions'!$K$5,"Due soon","Scheduled")))))</f>
        <v/>
      </c>
      <c r="Q75" s="17" t="n"/>
    </row>
    <row r="76">
      <c r="A76" s="15" t="n"/>
      <c r="B76" s="33" t="n"/>
      <c r="C76" s="17" t="n"/>
      <c r="D76" s="17" t="n"/>
      <c r="E76" s="17" t="n"/>
      <c r="F76" s="15" t="n"/>
      <c r="G76" s="15" t="n"/>
      <c r="H76" s="15" t="n"/>
      <c r="I76" s="15" t="n"/>
      <c r="J76" s="33" t="n"/>
      <c r="K76" s="33" t="n"/>
      <c r="L76" s="18" t="n"/>
      <c r="M76" s="19">
        <f>IF(I76="","",IFERROR(VLOOKUP(I76,'Assumptions'!$A$4:$B$10,2,FALSE),""))</f>
        <v/>
      </c>
      <c r="N76" s="20">
        <f>IF(OR(L76="",M76=""),"",IFERROR(L76*M76,""))</f>
        <v/>
      </c>
      <c r="O76" s="13">
        <f>IF(B76="","",MAX(0,TODAY()-B76))</f>
        <v/>
      </c>
      <c r="P76" s="21">
        <f>IF(A76="","",IF(OR(I76='Assumptions'!$A$8,I76='Assumptions'!$A$9),"Closed",IF(J76="","Set date",IF(J76&lt;TODAY()-'Assumptions'!$K$4,"Overdue",IF(J76&lt;=TODAY()+'Assumptions'!$K$5,"Due soon","Scheduled")))))</f>
        <v/>
      </c>
      <c r="Q76" s="17" t="n"/>
    </row>
    <row r="77">
      <c r="A77" s="15" t="n"/>
      <c r="B77" s="33" t="n"/>
      <c r="C77" s="17" t="n"/>
      <c r="D77" s="17" t="n"/>
      <c r="E77" s="17" t="n"/>
      <c r="F77" s="15" t="n"/>
      <c r="G77" s="15" t="n"/>
      <c r="H77" s="15" t="n"/>
      <c r="I77" s="15" t="n"/>
      <c r="J77" s="33" t="n"/>
      <c r="K77" s="33" t="n"/>
      <c r="L77" s="18" t="n"/>
      <c r="M77" s="22">
        <f>IF(I77="","",IFERROR(VLOOKUP(I77,'Assumptions'!$A$4:$B$10,2,FALSE),""))</f>
        <v/>
      </c>
      <c r="N77" s="23">
        <f>IF(OR(L77="",M77=""),"",IFERROR(L77*M77,""))</f>
        <v/>
      </c>
      <c r="O77" s="11">
        <f>IF(B77="","",MAX(0,TODAY()-B77))</f>
        <v/>
      </c>
      <c r="P77" s="24">
        <f>IF(A77="","",IF(OR(I77='Assumptions'!$A$8,I77='Assumptions'!$A$9),"Closed",IF(J77="","Set date",IF(J77&lt;TODAY()-'Assumptions'!$K$4,"Overdue",IF(J77&lt;=TODAY()+'Assumptions'!$K$5,"Due soon","Scheduled")))))</f>
        <v/>
      </c>
      <c r="Q77" s="17" t="n"/>
    </row>
    <row r="78">
      <c r="A78" s="15" t="n"/>
      <c r="B78" s="33" t="n"/>
      <c r="C78" s="17" t="n"/>
      <c r="D78" s="17" t="n"/>
      <c r="E78" s="17" t="n"/>
      <c r="F78" s="15" t="n"/>
      <c r="G78" s="15" t="n"/>
      <c r="H78" s="15" t="n"/>
      <c r="I78" s="15" t="n"/>
      <c r="J78" s="33" t="n"/>
      <c r="K78" s="33" t="n"/>
      <c r="L78" s="18" t="n"/>
      <c r="M78" s="19">
        <f>IF(I78="","",IFERROR(VLOOKUP(I78,'Assumptions'!$A$4:$B$10,2,FALSE),""))</f>
        <v/>
      </c>
      <c r="N78" s="20">
        <f>IF(OR(L78="",M78=""),"",IFERROR(L78*M78,""))</f>
        <v/>
      </c>
      <c r="O78" s="13">
        <f>IF(B78="","",MAX(0,TODAY()-B78))</f>
        <v/>
      </c>
      <c r="P78" s="21">
        <f>IF(A78="","",IF(OR(I78='Assumptions'!$A$8,I78='Assumptions'!$A$9),"Closed",IF(J78="","Set date",IF(J78&lt;TODAY()-'Assumptions'!$K$4,"Overdue",IF(J78&lt;=TODAY()+'Assumptions'!$K$5,"Due soon","Scheduled")))))</f>
        <v/>
      </c>
      <c r="Q78" s="17" t="n"/>
    </row>
    <row r="79">
      <c r="A79" s="15" t="n"/>
      <c r="B79" s="33" t="n"/>
      <c r="C79" s="17" t="n"/>
      <c r="D79" s="17" t="n"/>
      <c r="E79" s="17" t="n"/>
      <c r="F79" s="15" t="n"/>
      <c r="G79" s="15" t="n"/>
      <c r="H79" s="15" t="n"/>
      <c r="I79" s="15" t="n"/>
      <c r="J79" s="33" t="n"/>
      <c r="K79" s="33" t="n"/>
      <c r="L79" s="18" t="n"/>
      <c r="M79" s="22">
        <f>IF(I79="","",IFERROR(VLOOKUP(I79,'Assumptions'!$A$4:$B$10,2,FALSE),""))</f>
        <v/>
      </c>
      <c r="N79" s="23">
        <f>IF(OR(L79="",M79=""),"",IFERROR(L79*M79,""))</f>
        <v/>
      </c>
      <c r="O79" s="11">
        <f>IF(B79="","",MAX(0,TODAY()-B79))</f>
        <v/>
      </c>
      <c r="P79" s="24">
        <f>IF(A79="","",IF(OR(I79='Assumptions'!$A$8,I79='Assumptions'!$A$9),"Closed",IF(J79="","Set date",IF(J79&lt;TODAY()-'Assumptions'!$K$4,"Overdue",IF(J79&lt;=TODAY()+'Assumptions'!$K$5,"Due soon","Scheduled")))))</f>
        <v/>
      </c>
      <c r="Q79" s="17" t="n"/>
    </row>
    <row r="80">
      <c r="A80" s="15" t="n"/>
      <c r="B80" s="33" t="n"/>
      <c r="C80" s="17" t="n"/>
      <c r="D80" s="17" t="n"/>
      <c r="E80" s="17" t="n"/>
      <c r="F80" s="15" t="n"/>
      <c r="G80" s="15" t="n"/>
      <c r="H80" s="15" t="n"/>
      <c r="I80" s="15" t="n"/>
      <c r="J80" s="33" t="n"/>
      <c r="K80" s="33" t="n"/>
      <c r="L80" s="18" t="n"/>
      <c r="M80" s="19">
        <f>IF(I80="","",IFERROR(VLOOKUP(I80,'Assumptions'!$A$4:$B$10,2,FALSE),""))</f>
        <v/>
      </c>
      <c r="N80" s="20">
        <f>IF(OR(L80="",M80=""),"",IFERROR(L80*M80,""))</f>
        <v/>
      </c>
      <c r="O80" s="13">
        <f>IF(B80="","",MAX(0,TODAY()-B80))</f>
        <v/>
      </c>
      <c r="P80" s="21">
        <f>IF(A80="","",IF(OR(I80='Assumptions'!$A$8,I80='Assumptions'!$A$9),"Closed",IF(J80="","Set date",IF(J80&lt;TODAY()-'Assumptions'!$K$4,"Overdue",IF(J80&lt;=TODAY()+'Assumptions'!$K$5,"Due soon","Scheduled")))))</f>
        <v/>
      </c>
      <c r="Q80" s="17" t="n"/>
    </row>
    <row r="81">
      <c r="A81" s="15" t="n"/>
      <c r="B81" s="33" t="n"/>
      <c r="C81" s="17" t="n"/>
      <c r="D81" s="17" t="n"/>
      <c r="E81" s="17" t="n"/>
      <c r="F81" s="15" t="n"/>
      <c r="G81" s="15" t="n"/>
      <c r="H81" s="15" t="n"/>
      <c r="I81" s="15" t="n"/>
      <c r="J81" s="33" t="n"/>
      <c r="K81" s="33" t="n"/>
      <c r="L81" s="18" t="n"/>
      <c r="M81" s="22">
        <f>IF(I81="","",IFERROR(VLOOKUP(I81,'Assumptions'!$A$4:$B$10,2,FALSE),""))</f>
        <v/>
      </c>
      <c r="N81" s="23">
        <f>IF(OR(L81="",M81=""),"",IFERROR(L81*M81,""))</f>
        <v/>
      </c>
      <c r="O81" s="11">
        <f>IF(B81="","",MAX(0,TODAY()-B81))</f>
        <v/>
      </c>
      <c r="P81" s="24">
        <f>IF(A81="","",IF(OR(I81='Assumptions'!$A$8,I81='Assumptions'!$A$9),"Closed",IF(J81="","Set date",IF(J81&lt;TODAY()-'Assumptions'!$K$4,"Overdue",IF(J81&lt;=TODAY()+'Assumptions'!$K$5,"Due soon","Scheduled")))))</f>
        <v/>
      </c>
      <c r="Q81" s="17" t="n"/>
    </row>
    <row r="82">
      <c r="A82" s="15" t="n"/>
      <c r="B82" s="33" t="n"/>
      <c r="C82" s="17" t="n"/>
      <c r="D82" s="17" t="n"/>
      <c r="E82" s="17" t="n"/>
      <c r="F82" s="15" t="n"/>
      <c r="G82" s="15" t="n"/>
      <c r="H82" s="15" t="n"/>
      <c r="I82" s="15" t="n"/>
      <c r="J82" s="33" t="n"/>
      <c r="K82" s="33" t="n"/>
      <c r="L82" s="18" t="n"/>
      <c r="M82" s="19">
        <f>IF(I82="","",IFERROR(VLOOKUP(I82,'Assumptions'!$A$4:$B$10,2,FALSE),""))</f>
        <v/>
      </c>
      <c r="N82" s="20">
        <f>IF(OR(L82="",M82=""),"",IFERROR(L82*M82,""))</f>
        <v/>
      </c>
      <c r="O82" s="13">
        <f>IF(B82="","",MAX(0,TODAY()-B82))</f>
        <v/>
      </c>
      <c r="P82" s="21">
        <f>IF(A82="","",IF(OR(I82='Assumptions'!$A$8,I82='Assumptions'!$A$9),"Closed",IF(J82="","Set date",IF(J82&lt;TODAY()-'Assumptions'!$K$4,"Overdue",IF(J82&lt;=TODAY()+'Assumptions'!$K$5,"Due soon","Scheduled")))))</f>
        <v/>
      </c>
      <c r="Q82" s="17" t="n"/>
    </row>
    <row r="83">
      <c r="A83" s="15" t="n"/>
      <c r="B83" s="33" t="n"/>
      <c r="C83" s="17" t="n"/>
      <c r="D83" s="17" t="n"/>
      <c r="E83" s="17" t="n"/>
      <c r="F83" s="15" t="n"/>
      <c r="G83" s="15" t="n"/>
      <c r="H83" s="15" t="n"/>
      <c r="I83" s="15" t="n"/>
      <c r="J83" s="33" t="n"/>
      <c r="K83" s="33" t="n"/>
      <c r="L83" s="18" t="n"/>
      <c r="M83" s="22">
        <f>IF(I83="","",IFERROR(VLOOKUP(I83,'Assumptions'!$A$4:$B$10,2,FALSE),""))</f>
        <v/>
      </c>
      <c r="N83" s="23">
        <f>IF(OR(L83="",M83=""),"",IFERROR(L83*M83,""))</f>
        <v/>
      </c>
      <c r="O83" s="11">
        <f>IF(B83="","",MAX(0,TODAY()-B83))</f>
        <v/>
      </c>
      <c r="P83" s="24">
        <f>IF(A83="","",IF(OR(I83='Assumptions'!$A$8,I83='Assumptions'!$A$9),"Closed",IF(J83="","Set date",IF(J83&lt;TODAY()-'Assumptions'!$K$4,"Overdue",IF(J83&lt;=TODAY()+'Assumptions'!$K$5,"Due soon","Scheduled")))))</f>
        <v/>
      </c>
      <c r="Q83" s="17" t="n"/>
    </row>
    <row r="84">
      <c r="A84" s="15" t="n"/>
      <c r="B84" s="33" t="n"/>
      <c r="C84" s="17" t="n"/>
      <c r="D84" s="17" t="n"/>
      <c r="E84" s="17" t="n"/>
      <c r="F84" s="15" t="n"/>
      <c r="G84" s="15" t="n"/>
      <c r="H84" s="15" t="n"/>
      <c r="I84" s="15" t="n"/>
      <c r="J84" s="33" t="n"/>
      <c r="K84" s="33" t="n"/>
      <c r="L84" s="18" t="n"/>
      <c r="M84" s="19">
        <f>IF(I84="","",IFERROR(VLOOKUP(I84,'Assumptions'!$A$4:$B$10,2,FALSE),""))</f>
        <v/>
      </c>
      <c r="N84" s="20">
        <f>IF(OR(L84="",M84=""),"",IFERROR(L84*M84,""))</f>
        <v/>
      </c>
      <c r="O84" s="13">
        <f>IF(B84="","",MAX(0,TODAY()-B84))</f>
        <v/>
      </c>
      <c r="P84" s="21">
        <f>IF(A84="","",IF(OR(I84='Assumptions'!$A$8,I84='Assumptions'!$A$9),"Closed",IF(J84="","Set date",IF(J84&lt;TODAY()-'Assumptions'!$K$4,"Overdue",IF(J84&lt;=TODAY()+'Assumptions'!$K$5,"Due soon","Scheduled")))))</f>
        <v/>
      </c>
      <c r="Q84" s="17" t="n"/>
    </row>
    <row r="85">
      <c r="A85" s="15" t="n"/>
      <c r="B85" s="33" t="n"/>
      <c r="C85" s="17" t="n"/>
      <c r="D85" s="17" t="n"/>
      <c r="E85" s="17" t="n"/>
      <c r="F85" s="15" t="n"/>
      <c r="G85" s="15" t="n"/>
      <c r="H85" s="15" t="n"/>
      <c r="I85" s="15" t="n"/>
      <c r="J85" s="33" t="n"/>
      <c r="K85" s="33" t="n"/>
      <c r="L85" s="18" t="n"/>
      <c r="M85" s="22">
        <f>IF(I85="","",IFERROR(VLOOKUP(I85,'Assumptions'!$A$4:$B$10,2,FALSE),""))</f>
        <v/>
      </c>
      <c r="N85" s="23">
        <f>IF(OR(L85="",M85=""),"",IFERROR(L85*M85,""))</f>
        <v/>
      </c>
      <c r="O85" s="11">
        <f>IF(B85="","",MAX(0,TODAY()-B85))</f>
        <v/>
      </c>
      <c r="P85" s="24">
        <f>IF(A85="","",IF(OR(I85='Assumptions'!$A$8,I85='Assumptions'!$A$9),"Closed",IF(J85="","Set date",IF(J85&lt;TODAY()-'Assumptions'!$K$4,"Overdue",IF(J85&lt;=TODAY()+'Assumptions'!$K$5,"Due soon","Scheduled")))))</f>
        <v/>
      </c>
      <c r="Q85" s="17" t="n"/>
    </row>
    <row r="86">
      <c r="A86" s="15" t="n"/>
      <c r="B86" s="33" t="n"/>
      <c r="C86" s="17" t="n"/>
      <c r="D86" s="17" t="n"/>
      <c r="E86" s="17" t="n"/>
      <c r="F86" s="15" t="n"/>
      <c r="G86" s="15" t="n"/>
      <c r="H86" s="15" t="n"/>
      <c r="I86" s="15" t="n"/>
      <c r="J86" s="33" t="n"/>
      <c r="K86" s="33" t="n"/>
      <c r="L86" s="18" t="n"/>
      <c r="M86" s="19">
        <f>IF(I86="","",IFERROR(VLOOKUP(I86,'Assumptions'!$A$4:$B$10,2,FALSE),""))</f>
        <v/>
      </c>
      <c r="N86" s="20">
        <f>IF(OR(L86="",M86=""),"",IFERROR(L86*M86,""))</f>
        <v/>
      </c>
      <c r="O86" s="13">
        <f>IF(B86="","",MAX(0,TODAY()-B86))</f>
        <v/>
      </c>
      <c r="P86" s="21">
        <f>IF(A86="","",IF(OR(I86='Assumptions'!$A$8,I86='Assumptions'!$A$9),"Closed",IF(J86="","Set date",IF(J86&lt;TODAY()-'Assumptions'!$K$4,"Overdue",IF(J86&lt;=TODAY()+'Assumptions'!$K$5,"Due soon","Scheduled")))))</f>
        <v/>
      </c>
      <c r="Q86" s="17" t="n"/>
    </row>
    <row r="87">
      <c r="A87" s="15" t="n"/>
      <c r="B87" s="33" t="n"/>
      <c r="C87" s="17" t="n"/>
      <c r="D87" s="17" t="n"/>
      <c r="E87" s="17" t="n"/>
      <c r="F87" s="15" t="n"/>
      <c r="G87" s="15" t="n"/>
      <c r="H87" s="15" t="n"/>
      <c r="I87" s="15" t="n"/>
      <c r="J87" s="33" t="n"/>
      <c r="K87" s="33" t="n"/>
      <c r="L87" s="18" t="n"/>
      <c r="M87" s="22">
        <f>IF(I87="","",IFERROR(VLOOKUP(I87,'Assumptions'!$A$4:$B$10,2,FALSE),""))</f>
        <v/>
      </c>
      <c r="N87" s="23">
        <f>IF(OR(L87="",M87=""),"",IFERROR(L87*M87,""))</f>
        <v/>
      </c>
      <c r="O87" s="11">
        <f>IF(B87="","",MAX(0,TODAY()-B87))</f>
        <v/>
      </c>
      <c r="P87" s="24">
        <f>IF(A87="","",IF(OR(I87='Assumptions'!$A$8,I87='Assumptions'!$A$9),"Closed",IF(J87="","Set date",IF(J87&lt;TODAY()-'Assumptions'!$K$4,"Overdue",IF(J87&lt;=TODAY()+'Assumptions'!$K$5,"Due soon","Scheduled")))))</f>
        <v/>
      </c>
      <c r="Q87" s="17" t="n"/>
    </row>
    <row r="88">
      <c r="A88" s="15" t="n"/>
      <c r="B88" s="33" t="n"/>
      <c r="C88" s="17" t="n"/>
      <c r="D88" s="17" t="n"/>
      <c r="E88" s="17" t="n"/>
      <c r="F88" s="15" t="n"/>
      <c r="G88" s="15" t="n"/>
      <c r="H88" s="15" t="n"/>
      <c r="I88" s="15" t="n"/>
      <c r="J88" s="33" t="n"/>
      <c r="K88" s="33" t="n"/>
      <c r="L88" s="18" t="n"/>
      <c r="M88" s="19">
        <f>IF(I88="","",IFERROR(VLOOKUP(I88,'Assumptions'!$A$4:$B$10,2,FALSE),""))</f>
        <v/>
      </c>
      <c r="N88" s="20">
        <f>IF(OR(L88="",M88=""),"",IFERROR(L88*M88,""))</f>
        <v/>
      </c>
      <c r="O88" s="13">
        <f>IF(B88="","",MAX(0,TODAY()-B88))</f>
        <v/>
      </c>
      <c r="P88" s="21">
        <f>IF(A88="","",IF(OR(I88='Assumptions'!$A$8,I88='Assumptions'!$A$9),"Closed",IF(J88="","Set date",IF(J88&lt;TODAY()-'Assumptions'!$K$4,"Overdue",IF(J88&lt;=TODAY()+'Assumptions'!$K$5,"Due soon","Scheduled")))))</f>
        <v/>
      </c>
      <c r="Q88" s="17" t="n"/>
    </row>
    <row r="89">
      <c r="A89" s="15" t="n"/>
      <c r="B89" s="33" t="n"/>
      <c r="C89" s="17" t="n"/>
      <c r="D89" s="17" t="n"/>
      <c r="E89" s="17" t="n"/>
      <c r="F89" s="15" t="n"/>
      <c r="G89" s="15" t="n"/>
      <c r="H89" s="15" t="n"/>
      <c r="I89" s="15" t="n"/>
      <c r="J89" s="33" t="n"/>
      <c r="K89" s="33" t="n"/>
      <c r="L89" s="18" t="n"/>
      <c r="M89" s="22">
        <f>IF(I89="","",IFERROR(VLOOKUP(I89,'Assumptions'!$A$4:$B$10,2,FALSE),""))</f>
        <v/>
      </c>
      <c r="N89" s="23">
        <f>IF(OR(L89="",M89=""),"",IFERROR(L89*M89,""))</f>
        <v/>
      </c>
      <c r="O89" s="11">
        <f>IF(B89="","",MAX(0,TODAY()-B89))</f>
        <v/>
      </c>
      <c r="P89" s="24">
        <f>IF(A89="","",IF(OR(I89='Assumptions'!$A$8,I89='Assumptions'!$A$9),"Closed",IF(J89="","Set date",IF(J89&lt;TODAY()-'Assumptions'!$K$4,"Overdue",IF(J89&lt;=TODAY()+'Assumptions'!$K$5,"Due soon","Scheduled")))))</f>
        <v/>
      </c>
      <c r="Q89" s="17" t="n"/>
    </row>
    <row r="90">
      <c r="A90" s="15" t="n"/>
      <c r="B90" s="33" t="n"/>
      <c r="C90" s="17" t="n"/>
      <c r="D90" s="17" t="n"/>
      <c r="E90" s="17" t="n"/>
      <c r="F90" s="15" t="n"/>
      <c r="G90" s="15" t="n"/>
      <c r="H90" s="15" t="n"/>
      <c r="I90" s="15" t="n"/>
      <c r="J90" s="33" t="n"/>
      <c r="K90" s="33" t="n"/>
      <c r="L90" s="18" t="n"/>
      <c r="M90" s="19">
        <f>IF(I90="","",IFERROR(VLOOKUP(I90,'Assumptions'!$A$4:$B$10,2,FALSE),""))</f>
        <v/>
      </c>
      <c r="N90" s="20">
        <f>IF(OR(L90="",M90=""),"",IFERROR(L90*M90,""))</f>
        <v/>
      </c>
      <c r="O90" s="13">
        <f>IF(B90="","",MAX(0,TODAY()-B90))</f>
        <v/>
      </c>
      <c r="P90" s="21">
        <f>IF(A90="","",IF(OR(I90='Assumptions'!$A$8,I90='Assumptions'!$A$9),"Closed",IF(J90="","Set date",IF(J90&lt;TODAY()-'Assumptions'!$K$4,"Overdue",IF(J90&lt;=TODAY()+'Assumptions'!$K$5,"Due soon","Scheduled")))))</f>
        <v/>
      </c>
      <c r="Q90" s="17" t="n"/>
    </row>
    <row r="91">
      <c r="A91" s="15" t="n"/>
      <c r="B91" s="33" t="n"/>
      <c r="C91" s="17" t="n"/>
      <c r="D91" s="17" t="n"/>
      <c r="E91" s="17" t="n"/>
      <c r="F91" s="15" t="n"/>
      <c r="G91" s="15" t="n"/>
      <c r="H91" s="15" t="n"/>
      <c r="I91" s="15" t="n"/>
      <c r="J91" s="33" t="n"/>
      <c r="K91" s="33" t="n"/>
      <c r="L91" s="18" t="n"/>
      <c r="M91" s="22">
        <f>IF(I91="","",IFERROR(VLOOKUP(I91,'Assumptions'!$A$4:$B$10,2,FALSE),""))</f>
        <v/>
      </c>
      <c r="N91" s="23">
        <f>IF(OR(L91="",M91=""),"",IFERROR(L91*M91,""))</f>
        <v/>
      </c>
      <c r="O91" s="11">
        <f>IF(B91="","",MAX(0,TODAY()-B91))</f>
        <v/>
      </c>
      <c r="P91" s="24">
        <f>IF(A91="","",IF(OR(I91='Assumptions'!$A$8,I91='Assumptions'!$A$9),"Closed",IF(J91="","Set date",IF(J91&lt;TODAY()-'Assumptions'!$K$4,"Overdue",IF(J91&lt;=TODAY()+'Assumptions'!$K$5,"Due soon","Scheduled")))))</f>
        <v/>
      </c>
      <c r="Q91" s="17" t="n"/>
    </row>
    <row r="92">
      <c r="A92" s="15" t="n"/>
      <c r="B92" s="33" t="n"/>
      <c r="C92" s="17" t="n"/>
      <c r="D92" s="17" t="n"/>
      <c r="E92" s="17" t="n"/>
      <c r="F92" s="15" t="n"/>
      <c r="G92" s="15" t="n"/>
      <c r="H92" s="15" t="n"/>
      <c r="I92" s="15" t="n"/>
      <c r="J92" s="33" t="n"/>
      <c r="K92" s="33" t="n"/>
      <c r="L92" s="18" t="n"/>
      <c r="M92" s="19">
        <f>IF(I92="","",IFERROR(VLOOKUP(I92,'Assumptions'!$A$4:$B$10,2,FALSE),""))</f>
        <v/>
      </c>
      <c r="N92" s="20">
        <f>IF(OR(L92="",M92=""),"",IFERROR(L92*M92,""))</f>
        <v/>
      </c>
      <c r="O92" s="13">
        <f>IF(B92="","",MAX(0,TODAY()-B92))</f>
        <v/>
      </c>
      <c r="P92" s="21">
        <f>IF(A92="","",IF(OR(I92='Assumptions'!$A$8,I92='Assumptions'!$A$9),"Closed",IF(J92="","Set date",IF(J92&lt;TODAY()-'Assumptions'!$K$4,"Overdue",IF(J92&lt;=TODAY()+'Assumptions'!$K$5,"Due soon","Scheduled")))))</f>
        <v/>
      </c>
      <c r="Q92" s="17" t="n"/>
    </row>
    <row r="93">
      <c r="A93" s="15" t="n"/>
      <c r="B93" s="33" t="n"/>
      <c r="C93" s="17" t="n"/>
      <c r="D93" s="17" t="n"/>
      <c r="E93" s="17" t="n"/>
      <c r="F93" s="15" t="n"/>
      <c r="G93" s="15" t="n"/>
      <c r="H93" s="15" t="n"/>
      <c r="I93" s="15" t="n"/>
      <c r="J93" s="33" t="n"/>
      <c r="K93" s="33" t="n"/>
      <c r="L93" s="18" t="n"/>
      <c r="M93" s="22">
        <f>IF(I93="","",IFERROR(VLOOKUP(I93,'Assumptions'!$A$4:$B$10,2,FALSE),""))</f>
        <v/>
      </c>
      <c r="N93" s="23">
        <f>IF(OR(L93="",M93=""),"",IFERROR(L93*M93,""))</f>
        <v/>
      </c>
      <c r="O93" s="11">
        <f>IF(B93="","",MAX(0,TODAY()-B93))</f>
        <v/>
      </c>
      <c r="P93" s="24">
        <f>IF(A93="","",IF(OR(I93='Assumptions'!$A$8,I93='Assumptions'!$A$9),"Closed",IF(J93="","Set date",IF(J93&lt;TODAY()-'Assumptions'!$K$4,"Overdue",IF(J93&lt;=TODAY()+'Assumptions'!$K$5,"Due soon","Scheduled")))))</f>
        <v/>
      </c>
      <c r="Q93" s="17" t="n"/>
    </row>
    <row r="94">
      <c r="A94" s="15" t="n"/>
      <c r="B94" s="33" t="n"/>
      <c r="C94" s="17" t="n"/>
      <c r="D94" s="17" t="n"/>
      <c r="E94" s="17" t="n"/>
      <c r="F94" s="15" t="n"/>
      <c r="G94" s="15" t="n"/>
      <c r="H94" s="15" t="n"/>
      <c r="I94" s="15" t="n"/>
      <c r="J94" s="33" t="n"/>
      <c r="K94" s="33" t="n"/>
      <c r="L94" s="18" t="n"/>
      <c r="M94" s="19">
        <f>IF(I94="","",IFERROR(VLOOKUP(I94,'Assumptions'!$A$4:$B$10,2,FALSE),""))</f>
        <v/>
      </c>
      <c r="N94" s="20">
        <f>IF(OR(L94="",M94=""),"",IFERROR(L94*M94,""))</f>
        <v/>
      </c>
      <c r="O94" s="13">
        <f>IF(B94="","",MAX(0,TODAY()-B94))</f>
        <v/>
      </c>
      <c r="P94" s="21">
        <f>IF(A94="","",IF(OR(I94='Assumptions'!$A$8,I94='Assumptions'!$A$9),"Closed",IF(J94="","Set date",IF(J94&lt;TODAY()-'Assumptions'!$K$4,"Overdue",IF(J94&lt;=TODAY()+'Assumptions'!$K$5,"Due soon","Scheduled")))))</f>
        <v/>
      </c>
      <c r="Q94" s="17" t="n"/>
    </row>
    <row r="95">
      <c r="A95" s="15" t="n"/>
      <c r="B95" s="33" t="n"/>
      <c r="C95" s="17" t="n"/>
      <c r="D95" s="17" t="n"/>
      <c r="E95" s="17" t="n"/>
      <c r="F95" s="15" t="n"/>
      <c r="G95" s="15" t="n"/>
      <c r="H95" s="15" t="n"/>
      <c r="I95" s="15" t="n"/>
      <c r="J95" s="33" t="n"/>
      <c r="K95" s="33" t="n"/>
      <c r="L95" s="18" t="n"/>
      <c r="M95" s="22">
        <f>IF(I95="","",IFERROR(VLOOKUP(I95,'Assumptions'!$A$4:$B$10,2,FALSE),""))</f>
        <v/>
      </c>
      <c r="N95" s="23">
        <f>IF(OR(L95="",M95=""),"",IFERROR(L95*M95,""))</f>
        <v/>
      </c>
      <c r="O95" s="11">
        <f>IF(B95="","",MAX(0,TODAY()-B95))</f>
        <v/>
      </c>
      <c r="P95" s="24">
        <f>IF(A95="","",IF(OR(I95='Assumptions'!$A$8,I95='Assumptions'!$A$9),"Closed",IF(J95="","Set date",IF(J95&lt;TODAY()-'Assumptions'!$K$4,"Overdue",IF(J95&lt;=TODAY()+'Assumptions'!$K$5,"Due soon","Scheduled")))))</f>
        <v/>
      </c>
      <c r="Q95" s="17" t="n"/>
    </row>
    <row r="96">
      <c r="A96" s="15" t="n"/>
      <c r="B96" s="33" t="n"/>
      <c r="C96" s="17" t="n"/>
      <c r="D96" s="17" t="n"/>
      <c r="E96" s="17" t="n"/>
      <c r="F96" s="15" t="n"/>
      <c r="G96" s="15" t="n"/>
      <c r="H96" s="15" t="n"/>
      <c r="I96" s="15" t="n"/>
      <c r="J96" s="33" t="n"/>
      <c r="K96" s="33" t="n"/>
      <c r="L96" s="18" t="n"/>
      <c r="M96" s="19">
        <f>IF(I96="","",IFERROR(VLOOKUP(I96,'Assumptions'!$A$4:$B$10,2,FALSE),""))</f>
        <v/>
      </c>
      <c r="N96" s="20">
        <f>IF(OR(L96="",M96=""),"",IFERROR(L96*M96,""))</f>
        <v/>
      </c>
      <c r="O96" s="13">
        <f>IF(B96="","",MAX(0,TODAY()-B96))</f>
        <v/>
      </c>
      <c r="P96" s="21">
        <f>IF(A96="","",IF(OR(I96='Assumptions'!$A$8,I96='Assumptions'!$A$9),"Closed",IF(J96="","Set date",IF(J96&lt;TODAY()-'Assumptions'!$K$4,"Overdue",IF(J96&lt;=TODAY()+'Assumptions'!$K$5,"Due soon","Scheduled")))))</f>
        <v/>
      </c>
      <c r="Q96" s="17" t="n"/>
    </row>
    <row r="97">
      <c r="A97" s="15" t="n"/>
      <c r="B97" s="33" t="n"/>
      <c r="C97" s="17" t="n"/>
      <c r="D97" s="17" t="n"/>
      <c r="E97" s="17" t="n"/>
      <c r="F97" s="15" t="n"/>
      <c r="G97" s="15" t="n"/>
      <c r="H97" s="15" t="n"/>
      <c r="I97" s="15" t="n"/>
      <c r="J97" s="33" t="n"/>
      <c r="K97" s="33" t="n"/>
      <c r="L97" s="18" t="n"/>
      <c r="M97" s="22">
        <f>IF(I97="","",IFERROR(VLOOKUP(I97,'Assumptions'!$A$4:$B$10,2,FALSE),""))</f>
        <v/>
      </c>
      <c r="N97" s="23">
        <f>IF(OR(L97="",M97=""),"",IFERROR(L97*M97,""))</f>
        <v/>
      </c>
      <c r="O97" s="11">
        <f>IF(B97="","",MAX(0,TODAY()-B97))</f>
        <v/>
      </c>
      <c r="P97" s="24">
        <f>IF(A97="","",IF(OR(I97='Assumptions'!$A$8,I97='Assumptions'!$A$9),"Closed",IF(J97="","Set date",IF(J97&lt;TODAY()-'Assumptions'!$K$4,"Overdue",IF(J97&lt;=TODAY()+'Assumptions'!$K$5,"Due soon","Scheduled")))))</f>
        <v/>
      </c>
      <c r="Q97" s="17" t="n"/>
    </row>
    <row r="98">
      <c r="A98" s="15" t="n"/>
      <c r="B98" s="33" t="n"/>
      <c r="C98" s="17" t="n"/>
      <c r="D98" s="17" t="n"/>
      <c r="E98" s="17" t="n"/>
      <c r="F98" s="15" t="n"/>
      <c r="G98" s="15" t="n"/>
      <c r="H98" s="15" t="n"/>
      <c r="I98" s="15" t="n"/>
      <c r="J98" s="33" t="n"/>
      <c r="K98" s="33" t="n"/>
      <c r="L98" s="18" t="n"/>
      <c r="M98" s="19">
        <f>IF(I98="","",IFERROR(VLOOKUP(I98,'Assumptions'!$A$4:$B$10,2,FALSE),""))</f>
        <v/>
      </c>
      <c r="N98" s="20">
        <f>IF(OR(L98="",M98=""),"",IFERROR(L98*M98,""))</f>
        <v/>
      </c>
      <c r="O98" s="13">
        <f>IF(B98="","",MAX(0,TODAY()-B98))</f>
        <v/>
      </c>
      <c r="P98" s="21">
        <f>IF(A98="","",IF(OR(I98='Assumptions'!$A$8,I98='Assumptions'!$A$9),"Closed",IF(J98="","Set date",IF(J98&lt;TODAY()-'Assumptions'!$K$4,"Overdue",IF(J98&lt;=TODAY()+'Assumptions'!$K$5,"Due soon","Scheduled")))))</f>
        <v/>
      </c>
      <c r="Q98" s="17" t="n"/>
    </row>
    <row r="99">
      <c r="A99" s="15" t="n"/>
      <c r="B99" s="33" t="n"/>
      <c r="C99" s="17" t="n"/>
      <c r="D99" s="17" t="n"/>
      <c r="E99" s="17" t="n"/>
      <c r="F99" s="15" t="n"/>
      <c r="G99" s="15" t="n"/>
      <c r="H99" s="15" t="n"/>
      <c r="I99" s="15" t="n"/>
      <c r="J99" s="33" t="n"/>
      <c r="K99" s="33" t="n"/>
      <c r="L99" s="18" t="n"/>
      <c r="M99" s="22">
        <f>IF(I99="","",IFERROR(VLOOKUP(I99,'Assumptions'!$A$4:$B$10,2,FALSE),""))</f>
        <v/>
      </c>
      <c r="N99" s="23">
        <f>IF(OR(L99="",M99=""),"",IFERROR(L99*M99,""))</f>
        <v/>
      </c>
      <c r="O99" s="11">
        <f>IF(B99="","",MAX(0,TODAY()-B99))</f>
        <v/>
      </c>
      <c r="P99" s="24">
        <f>IF(A99="","",IF(OR(I99='Assumptions'!$A$8,I99='Assumptions'!$A$9),"Closed",IF(J99="","Set date",IF(J99&lt;TODAY()-'Assumptions'!$K$4,"Overdue",IF(J99&lt;=TODAY()+'Assumptions'!$K$5,"Due soon","Scheduled")))))</f>
        <v/>
      </c>
      <c r="Q99" s="17" t="n"/>
    </row>
    <row r="100">
      <c r="A100" s="15" t="n"/>
      <c r="B100" s="33" t="n"/>
      <c r="C100" s="17" t="n"/>
      <c r="D100" s="17" t="n"/>
      <c r="E100" s="17" t="n"/>
      <c r="F100" s="15" t="n"/>
      <c r="G100" s="15" t="n"/>
      <c r="H100" s="15" t="n"/>
      <c r="I100" s="15" t="n"/>
      <c r="J100" s="33" t="n"/>
      <c r="K100" s="33" t="n"/>
      <c r="L100" s="18" t="n"/>
      <c r="M100" s="19">
        <f>IF(I100="","",IFERROR(VLOOKUP(I100,'Assumptions'!$A$4:$B$10,2,FALSE),""))</f>
        <v/>
      </c>
      <c r="N100" s="20">
        <f>IF(OR(L100="",M100=""),"",IFERROR(L100*M100,""))</f>
        <v/>
      </c>
      <c r="O100" s="13">
        <f>IF(B100="","",MAX(0,TODAY()-B100))</f>
        <v/>
      </c>
      <c r="P100" s="21">
        <f>IF(A100="","",IF(OR(I100='Assumptions'!$A$8,I100='Assumptions'!$A$9),"Closed",IF(J100="","Set date",IF(J100&lt;TODAY()-'Assumptions'!$K$4,"Overdue",IF(J100&lt;=TODAY()+'Assumptions'!$K$5,"Due soon","Scheduled")))))</f>
        <v/>
      </c>
      <c r="Q100" s="17" t="n"/>
    </row>
    <row r="101">
      <c r="A101" s="15" t="n"/>
      <c r="B101" s="33" t="n"/>
      <c r="C101" s="17" t="n"/>
      <c r="D101" s="17" t="n"/>
      <c r="E101" s="17" t="n"/>
      <c r="F101" s="15" t="n"/>
      <c r="G101" s="15" t="n"/>
      <c r="H101" s="15" t="n"/>
      <c r="I101" s="15" t="n"/>
      <c r="J101" s="33" t="n"/>
      <c r="K101" s="33" t="n"/>
      <c r="L101" s="18" t="n"/>
      <c r="M101" s="22">
        <f>IF(I101="","",IFERROR(VLOOKUP(I101,'Assumptions'!$A$4:$B$10,2,FALSE),""))</f>
        <v/>
      </c>
      <c r="N101" s="23">
        <f>IF(OR(L101="",M101=""),"",IFERROR(L101*M101,""))</f>
        <v/>
      </c>
      <c r="O101" s="11">
        <f>IF(B101="","",MAX(0,TODAY()-B101))</f>
        <v/>
      </c>
      <c r="P101" s="24">
        <f>IF(A101="","",IF(OR(I101='Assumptions'!$A$8,I101='Assumptions'!$A$9),"Closed",IF(J101="","Set date",IF(J101&lt;TODAY()-'Assumptions'!$K$4,"Overdue",IF(J101&lt;=TODAY()+'Assumptions'!$K$5,"Due soon","Scheduled")))))</f>
        <v/>
      </c>
      <c r="Q101" s="17" t="n"/>
    </row>
    <row r="102">
      <c r="A102" s="15" t="n"/>
      <c r="B102" s="33" t="n"/>
      <c r="C102" s="17" t="n"/>
      <c r="D102" s="17" t="n"/>
      <c r="E102" s="17" t="n"/>
      <c r="F102" s="15" t="n"/>
      <c r="G102" s="15" t="n"/>
      <c r="H102" s="15" t="n"/>
      <c r="I102" s="15" t="n"/>
      <c r="J102" s="33" t="n"/>
      <c r="K102" s="33" t="n"/>
      <c r="L102" s="18" t="n"/>
      <c r="M102" s="19">
        <f>IF(I102="","",IFERROR(VLOOKUP(I102,'Assumptions'!$A$4:$B$10,2,FALSE),""))</f>
        <v/>
      </c>
      <c r="N102" s="20">
        <f>IF(OR(L102="",M102=""),"",IFERROR(L102*M102,""))</f>
        <v/>
      </c>
      <c r="O102" s="13">
        <f>IF(B102="","",MAX(0,TODAY()-B102))</f>
        <v/>
      </c>
      <c r="P102" s="21">
        <f>IF(A102="","",IF(OR(I102='Assumptions'!$A$8,I102='Assumptions'!$A$9),"Closed",IF(J102="","Set date",IF(J102&lt;TODAY()-'Assumptions'!$K$4,"Overdue",IF(J102&lt;=TODAY()+'Assumptions'!$K$5,"Due soon","Scheduled")))))</f>
        <v/>
      </c>
      <c r="Q102" s="17" t="n"/>
    </row>
    <row r="103">
      <c r="A103" s="15" t="n"/>
      <c r="B103" s="33" t="n"/>
      <c r="C103" s="17" t="n"/>
      <c r="D103" s="17" t="n"/>
      <c r="E103" s="17" t="n"/>
      <c r="F103" s="15" t="n"/>
      <c r="G103" s="15" t="n"/>
      <c r="H103" s="15" t="n"/>
      <c r="I103" s="15" t="n"/>
      <c r="J103" s="33" t="n"/>
      <c r="K103" s="33" t="n"/>
      <c r="L103" s="18" t="n"/>
      <c r="M103" s="22">
        <f>IF(I103="","",IFERROR(VLOOKUP(I103,'Assumptions'!$A$4:$B$10,2,FALSE),""))</f>
        <v/>
      </c>
      <c r="N103" s="23">
        <f>IF(OR(L103="",M103=""),"",IFERROR(L103*M103,""))</f>
        <v/>
      </c>
      <c r="O103" s="11">
        <f>IF(B103="","",MAX(0,TODAY()-B103))</f>
        <v/>
      </c>
      <c r="P103" s="24">
        <f>IF(A103="","",IF(OR(I103='Assumptions'!$A$8,I103='Assumptions'!$A$9),"Closed",IF(J103="","Set date",IF(J103&lt;TODAY()-'Assumptions'!$K$4,"Overdue",IF(J103&lt;=TODAY()+'Assumptions'!$K$5,"Due soon","Scheduled")))))</f>
        <v/>
      </c>
      <c r="Q103" s="17" t="n"/>
    </row>
  </sheetData>
  <autoFilter ref="A3:Q103"/>
  <mergeCells count="1">
    <mergeCell ref="A1:Q1"/>
  </mergeCells>
  <conditionalFormatting sqref="A4:A103">
    <cfRule type="expression" priority="1" dxfId="0">
      <formula>AND($A4&lt;&gt;"",COUNTIF($A$4:$A$103,$A4)&gt;1)</formula>
    </cfRule>
  </conditionalFormatting>
  <conditionalFormatting sqref="K4:K103">
    <cfRule type="expression" priority="2" dxfId="0">
      <formula>AND($K4&lt;&gt;"",$B4&lt;&gt;"",$K4&lt;$B4)</formula>
    </cfRule>
  </conditionalFormatting>
  <conditionalFormatting sqref="P4:P103">
    <cfRule type="expression" priority="3" dxfId="0">
      <formula>$P4="Overdue"</formula>
    </cfRule>
    <cfRule type="expression" priority="4" dxfId="1">
      <formula>$P4="Set date"</formula>
    </cfRule>
    <cfRule type="expression" priority="5" dxfId="3">
      <formula>$P4="Due soon"</formula>
    </cfRule>
    <cfRule type="expression" priority="6" dxfId="2">
      <formula>$P4="Closed"</formula>
    </cfRule>
  </conditionalFormatting>
  <conditionalFormatting sqref="I4:I103">
    <cfRule type="expression" priority="7" dxfId="2">
      <formula>$I4="Won"</formula>
    </cfRule>
  </conditionalFormatting>
  <dataValidations count="7">
    <dataValidation sqref="I4:I103" showDropDown="0" showInputMessage="1" showErrorMessage="1" allowBlank="0" errorTitle="Check status" error="Choose a lead status from the Assumptions sheet." promptTitle="Lead status" prompt="Select the current administrative lead status." type="list">
      <formula1>'Assumptions'!$A$4:$A$10</formula1>
    </dataValidation>
    <dataValidation sqref="H4:H103" showDropDown="0" showInputMessage="0" showErrorMessage="1" allowBlank="0" errorTitle="Check owner" error="Choose an owner from the Assumptions sheet." type="list">
      <formula1>'Assumptions'!$D$4:$D$6</formula1>
    </dataValidation>
    <dataValidation sqref="G4:G103" showDropDown="0" showInputMessage="0" showErrorMessage="1" allowBlank="0" errorTitle="Check product interest" error="Choose a product interest from the Assumptions sheet." type="list">
      <formula1>'Assumptions'!$F$4:$F$9</formula1>
    </dataValidation>
    <dataValidation sqref="F4:F103" showDropDown="0" showInputMessage="0" showErrorMessage="1" allowBlank="0" errorTitle="Check contact method" error="Choose a contact method from the Assumptions sheet." type="list">
      <formula1>'Assumptions'!$H$4:$H$7</formula1>
    </dataValidation>
    <dataValidation sqref="B4:B103 K4:K103" showDropDown="0" showInputMessage="0" showErrorMessage="1" allowBlank="0" errorTitle="Check date" error="Enter a date from the earliest allowed date through today." type="date" operator="between">
      <formula1>'Assumptions'!$K$7</formula1>
      <formula2>TODAY()</formula2>
    </dataValidation>
    <dataValidation sqref="J4:J103" showDropDown="0" showInputMessage="0" showErrorMessage="1" allowBlank="0" errorTitle="Check follow-up date" error="Enter a date within the configured follow-up horizon." type="date" operator="between">
      <formula1>'Assumptions'!$K$7</formula1>
      <formula2>TODAY()+'Assumptions'!$K$8</formula2>
    </dataValidation>
    <dataValidation sqref="L4:L103" showDropDown="0" showInputMessage="0" showErrorMessage="1" allowBlank="0" errorTitle="Check estimated premium" error="Enter a nonnegative amount within the maximum on the Assumptions sheet." type="decimal" operator="between">
      <formula1>0</formula1>
      <formula2>'Assumptions'!$K$6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3" customWidth="1" min="3" max="3"/>
    <col width="24" customWidth="1" min="4" max="4"/>
    <col width="3" customWidth="1" min="5" max="5"/>
    <col width="21" customWidth="1" min="6" max="6"/>
    <col width="3" customWidth="1" min="7" max="7"/>
    <col width="25" customWidth="1" min="8" max="8"/>
    <col width="3" customWidth="1" min="9" max="9"/>
    <col width="29" customWidth="1" min="10" max="10"/>
    <col width="18" customWidth="1" min="11" max="11"/>
  </cols>
  <sheetData>
    <row r="1" ht="28" customHeight="1">
      <c r="A1" s="1" t="inlineStr">
        <is>
          <t>Insurance Event Lead Tracker — Assumptions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30" t="n"/>
    </row>
    <row r="2" ht="30" customHeight="1">
      <c r="A2" s="25" t="inlineStr">
        <is>
          <t>Edit orange cells as agency planning inputs. Probabilities support pipeline estimates and do not represent quotes or outcomes.</t>
        </is>
      </c>
    </row>
    <row r="3">
      <c r="A3" s="9" t="inlineStr">
        <is>
          <t>Lead Status</t>
        </is>
      </c>
      <c r="B3" s="9" t="inlineStr">
        <is>
          <t>Probability</t>
        </is>
      </c>
      <c r="D3" s="9" t="inlineStr">
        <is>
          <t>Owner</t>
        </is>
      </c>
      <c r="F3" s="9" t="inlineStr">
        <is>
          <t>Product Interest</t>
        </is>
      </c>
      <c r="H3" s="9" t="inlineStr">
        <is>
          <t>Preferred Contact Method</t>
        </is>
      </c>
      <c r="J3" s="9" t="inlineStr">
        <is>
          <t>Setting</t>
        </is>
      </c>
      <c r="K3" s="9" t="inlineStr">
        <is>
          <t>Value</t>
        </is>
      </c>
    </row>
    <row r="4">
      <c r="A4" s="15" t="inlineStr">
        <is>
          <t>New</t>
        </is>
      </c>
      <c r="B4" s="26" t="n">
        <v>0.1</v>
      </c>
      <c r="D4" s="15" t="inlineStr">
        <is>
          <t>Fictional Avery North</t>
        </is>
      </c>
      <c r="F4" s="15" t="inlineStr">
        <is>
          <t>Personal Auto</t>
        </is>
      </c>
      <c r="H4" s="15" t="inlineStr">
        <is>
          <t>Email</t>
        </is>
      </c>
      <c r="J4" s="12" t="inlineStr">
        <is>
          <t>Overdue grace days</t>
        </is>
      </c>
      <c r="K4" s="27" t="n">
        <v>0</v>
      </c>
    </row>
    <row r="5">
      <c r="A5" s="15" t="inlineStr">
        <is>
          <t>Contacted</t>
        </is>
      </c>
      <c r="B5" s="26" t="n">
        <v>0.2</v>
      </c>
      <c r="D5" s="15" t="inlineStr">
        <is>
          <t>Fictional Jordan Vale</t>
        </is>
      </c>
      <c r="F5" s="15" t="inlineStr">
        <is>
          <t>Homeowners</t>
        </is>
      </c>
      <c r="H5" s="15" t="inlineStr">
        <is>
          <t>Phone</t>
        </is>
      </c>
      <c r="J5" s="10" t="inlineStr">
        <is>
          <t>Due-soon window days</t>
        </is>
      </c>
      <c r="K5" s="27" t="n">
        <v>7</v>
      </c>
    </row>
    <row r="6">
      <c r="A6" s="15" t="inlineStr">
        <is>
          <t>Appointment Set</t>
        </is>
      </c>
      <c r="B6" s="26" t="n">
        <v>0.35</v>
      </c>
      <c r="D6" s="15" t="inlineStr">
        <is>
          <t>Fictional Casey Rowan</t>
        </is>
      </c>
      <c r="F6" s="15" t="inlineStr">
        <is>
          <t>Renters</t>
        </is>
      </c>
      <c r="H6" s="15" t="inlineStr">
        <is>
          <t>Text</t>
        </is>
      </c>
      <c r="J6" s="12" t="inlineStr">
        <is>
          <t>Maximum estimated premium</t>
        </is>
      </c>
      <c r="K6" s="18" t="n">
        <v>250000</v>
      </c>
    </row>
    <row r="7">
      <c r="A7" s="15" t="inlineStr">
        <is>
          <t>Quoted</t>
        </is>
      </c>
      <c r="B7" s="26" t="n">
        <v>0.6</v>
      </c>
      <c r="F7" s="15" t="inlineStr">
        <is>
          <t>Small Commercial</t>
        </is>
      </c>
      <c r="H7" s="15" t="inlineStr">
        <is>
          <t>Mail</t>
        </is>
      </c>
      <c r="J7" s="10" t="inlineStr">
        <is>
          <t>Earliest allowed date</t>
        </is>
      </c>
      <c r="K7" s="34" t="n">
        <v>42370</v>
      </c>
    </row>
    <row r="8">
      <c r="A8" s="15" t="inlineStr">
        <is>
          <t>Won</t>
        </is>
      </c>
      <c r="B8" s="26" t="n">
        <v>1</v>
      </c>
      <c r="F8" s="15" t="inlineStr">
        <is>
          <t>Life</t>
        </is>
      </c>
      <c r="J8" s="12" t="inlineStr">
        <is>
          <t>Follow-up horizon days</t>
        </is>
      </c>
      <c r="K8" s="27" t="n">
        <v>730</v>
      </c>
    </row>
    <row r="9">
      <c r="A9" s="15" t="inlineStr">
        <is>
          <t>Lost</t>
        </is>
      </c>
      <c r="B9" s="26" t="n">
        <v>0</v>
      </c>
      <c r="F9" s="15" t="inlineStr">
        <is>
          <t>Other</t>
        </is>
      </c>
    </row>
    <row r="10">
      <c r="A10" s="15" t="inlineStr">
        <is>
          <t>Nurture</t>
        </is>
      </c>
      <c r="B10" s="26" t="n">
        <v>0.1</v>
      </c>
    </row>
  </sheetData>
  <autoFilter ref="A3:B10"/>
  <mergeCells count="1">
    <mergeCell ref="A1:K1"/>
  </mergeCells>
  <dataValidations count="3">
    <dataValidation sqref="B4:B10" showDropDown="0" showInputMessage="1" showErrorMessage="1" allowBlank="0" errorTitle="Check probability" error="Enter a probability from 0% through 100%." promptTitle="Probability" prompt="Enter the planning probability for this status." type="decimal" operator="between">
      <formula1>0</formula1>
      <formula2>1</formula2>
    </dataValidation>
    <dataValidation sqref="K4:K5 K8" showDropDown="0" showInputMessage="0" showErrorMessage="1" allowBlank="0" errorTitle="Check day setting" error="Enter a whole number from 0 through 3,650." type="whole" operator="between">
      <formula1>0</formula1>
      <formula2>3650</formula2>
    </dataValidation>
    <dataValidation sqref="K6" showDropDown="0" showInputMessage="0" showErrorMessage="1" allowBlank="0" errorTitle="Check premium limit" error="Enter a nonnegative amount no greater than $10,000,000." type="decimal" operator="between">
      <formula1>0</formula1>
      <formula2>10000000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Independent Insurance Agency</dc:creator>
  <dc:title xmlns:dc="http://purl.org/dc/elements/1.1/">Insurance Event Lead Tracker</dc:title>
  <dc:subject xmlns:dc="http://purl.org/dc/elements/1.1/">Administrative tracking of fictional insurance event leads</dc:subject>
  <dcterms:created xmlns:dcterms="http://purl.org/dc/terms/" xmlns:xsi="http://www.w3.org/2001/XMLSchema-instance" xsi:type="dcterms:W3CDTF">2026-09-10T11:15:43Z</dcterms:created>
  <dcterms:modified xmlns:dcterms="http://purl.org/dc/terms/" xmlns:xsi="http://www.w3.org/2001/XMLSchema-instance" xsi:type="dcterms:W3CDTF">2026-09-10T11:15:44+00:00Z</dcterms:modified>
</cp:coreProperties>
</file>