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udit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'Audit Tracker'!$A$4:$V$104</definedName>
    <definedName name="_xlnm._FilterDatabase" localSheetId="2" hidden="1">'Assumptions'!$A$2:$C$8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43D"/>
      <sz val="10"/>
    </font>
    <font>
      <name val="Calibri"/>
      <i val="1"/>
      <color rgb="00526773"/>
      <sz val="9"/>
    </font>
    <font>
      <name val="Calibri"/>
      <b val="1"/>
      <color rgb="0024343D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0" fillId="6" borderId="0" pivotButton="0" quotePrefix="0" xfId="0"/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0" borderId="0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Audits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Audit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2951999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N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" customWidth="1" min="3" max="3"/>
    <col width="22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Insurance Premium Audit Tracker — Summary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>
      <c r="A2" s="2" t="inlineStr">
        <is>
          <t>As of</t>
        </is>
      </c>
      <c r="B2" s="31">
        <f>TODAY()</f>
        <v/>
      </c>
    </row>
    <row r="3"/>
    <row r="4" ht="30" customHeight="1">
      <c r="A4" s="4" t="inlineStr">
        <is>
          <t>Workload Indicator</t>
        </is>
      </c>
      <c r="B4" s="4" t="inlineStr">
        <is>
          <t>Calculated Value</t>
        </is>
      </c>
      <c r="D4" s="4" t="inlineStr">
        <is>
          <t>Status</t>
        </is>
      </c>
      <c r="E4" s="4" t="inlineStr">
        <is>
          <t>Audit Count</t>
        </is>
      </c>
    </row>
    <row r="5" ht="24" customHeight="1">
      <c r="A5" s="5" t="inlineStr">
        <is>
          <t>Total audits tracked</t>
        </is>
      </c>
      <c r="B5" s="6">
        <f>COUNTIF('Audit Tracker'!$A$5:$A$104,"&lt;&gt;")</f>
        <v/>
      </c>
      <c r="D5" s="5">
        <f>'Assumptions'!A3</f>
        <v/>
      </c>
      <c r="E5" s="7">
        <f>COUNTIF('Audit Tracker'!$K$5:$K$104,D5)</f>
        <v/>
      </c>
    </row>
    <row r="6" ht="24" customHeight="1">
      <c r="A6" s="8" t="inlineStr">
        <is>
          <t>Open audits</t>
        </is>
      </c>
      <c r="B6" s="9">
        <f>COUNTIF('Audit Tracker'!$S$5:$S$104,"Yes")</f>
        <v/>
      </c>
      <c r="D6" s="8">
        <f>'Assumptions'!A4</f>
        <v/>
      </c>
      <c r="E6" s="10">
        <f>COUNTIF('Audit Tracker'!$K$5:$K$104,D6)</f>
        <v/>
      </c>
    </row>
    <row r="7" ht="24" customHeight="1">
      <c r="A7" s="5" t="inlineStr">
        <is>
          <t>Overdue reviews</t>
        </is>
      </c>
      <c r="B7" s="6">
        <f>COUNTIF('Audit Tracker'!$T$5:$T$104,"Overdue — review")</f>
        <v/>
      </c>
      <c r="D7" s="5">
        <f>'Assumptions'!A5</f>
        <v/>
      </c>
      <c r="E7" s="7">
        <f>COUNTIF('Audit Tracker'!$K$5:$K$104,D7)</f>
        <v/>
      </c>
    </row>
    <row r="8" ht="24" customHeight="1">
      <c r="A8" s="8" t="inlineStr">
        <is>
          <t>Due-soon reviews</t>
        </is>
      </c>
      <c r="B8" s="9">
        <f>COUNTIF('Audit Tracker'!$T$5:$T$104,"Due soon — review")</f>
        <v/>
      </c>
      <c r="D8" s="8">
        <f>'Assumptions'!A6</f>
        <v/>
      </c>
      <c r="E8" s="10">
        <f>COUNTIF('Audit Tracker'!$K$5:$K$104,D8)</f>
        <v/>
      </c>
    </row>
    <row r="9" ht="24" customHeight="1">
      <c r="A9" s="5" t="inlineStr">
        <is>
          <t>Follow-up reviews</t>
        </is>
      </c>
      <c r="B9" s="6">
        <f>COUNTIF('Audit Tracker'!$T$5:$T$104,"Follow up — review")</f>
        <v/>
      </c>
      <c r="D9" s="5">
        <f>'Assumptions'!A7</f>
        <v/>
      </c>
      <c r="E9" s="7">
        <f>COUNTIF('Audit Tracker'!$K$5:$K$104,D9)</f>
        <v/>
      </c>
    </row>
    <row r="10" ht="24" customHeight="1">
      <c r="A10" s="8" t="inlineStr">
        <is>
          <t>Awaiting response</t>
        </is>
      </c>
      <c r="B10" s="9">
        <f>COUNTIF('Audit Tracker'!$T$5:$T$104,"Awaiting response")</f>
        <v/>
      </c>
      <c r="D10" s="8">
        <f>'Assumptions'!A8</f>
        <v/>
      </c>
      <c r="E10" s="10">
        <f>COUNTIF('Audit Tracker'!$K$5:$K$104,D10)</f>
        <v/>
      </c>
    </row>
    <row r="11" ht="24" customHeight="1">
      <c r="A11" s="5" t="inlineStr">
        <is>
          <t>Completed or closed</t>
        </is>
      </c>
      <c r="B11" s="6">
        <f>COUNTIF('Audit Tracker'!$S$5:$S$104,"No")</f>
        <v/>
      </c>
    </row>
    <row r="12" ht="24" customHeight="1">
      <c r="A12" s="8" t="inlineStr">
        <is>
          <t>Open estimated adjustment</t>
        </is>
      </c>
      <c r="B12" s="32">
        <f>IF(COUNTIFS('Audit Tracker'!$S$5:$S$104,"Yes",'Audit Tracker'!$O$5:$O$104,"&gt;=-1E+307")=0,"",SUMIF('Audit Tracker'!$S$5:$S$104,"Yes",'Audit Tracker'!$O$5:$O$104))</f>
        <v/>
      </c>
    </row>
    <row r="13" ht="24" customHeight="1">
      <c r="A13" s="5" t="inlineStr">
        <is>
          <t>Final adjustment recorded</t>
        </is>
      </c>
      <c r="B13" s="33">
        <f>IF(COUNT('Audit Tracker'!$P$5:$P$104)=0,"",SUM('Audit Tracker'!$P$5:$P$104))</f>
        <v/>
      </c>
    </row>
    <row r="14" ht="24" customHeight="1">
      <c r="A14" s="8" t="inlineStr">
        <is>
          <t>Average open days</t>
        </is>
      </c>
      <c r="B14" s="34">
        <f>IFERROR(AVERAGEIF('Audit Tracker'!$S$5:$S$104,"Yes",'Audit Tracker'!$R$5:$R$104),"")</f>
        <v/>
      </c>
    </row>
  </sheetData>
  <mergeCells count="1">
    <mergeCell ref="A1:N1"/>
  </mergeCells>
  <conditionalFormatting sqref="B7">
    <cfRule type="expression" priority="1" dxfId="0" stopIfTrue="1">
      <formula>$B7&gt;0</formula>
    </cfRule>
  </conditionalFormatting>
  <conditionalFormatting sqref="B8:B9">
    <cfRule type="expression" priority="2" dxfId="1" stopIfTrue="1">
      <formula>B8&gt;0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F7B78"/>
    <outlinePr summaryBelow="1" summaryRight="1"/>
    <pageSetUpPr fitToPage="1"/>
  </sheetPr>
  <dimension ref="A1:V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1" customWidth="1" min="2" max="2"/>
    <col width="19" customWidth="1" min="3" max="3"/>
    <col width="34" customWidth="1" min="4" max="4"/>
    <col width="15" customWidth="1" min="5" max="5"/>
    <col width="14" customWidth="1" min="6" max="6"/>
    <col width="14" customWidth="1" min="7" max="7"/>
    <col width="17" customWidth="1" min="8" max="8"/>
    <col width="34" customWidth="1" min="9" max="9"/>
    <col width="27" customWidth="1" min="10" max="10"/>
    <col width="20" customWidth="1" min="11" max="11"/>
    <col width="14" customWidth="1" min="12" max="12"/>
    <col width="17" customWidth="1" min="13" max="13"/>
    <col width="16" customWidth="1" min="14" max="14"/>
    <col width="17" customWidth="1" min="15" max="15"/>
    <col width="17" customWidth="1" min="16" max="16"/>
    <col width="13" customWidth="1" min="17" max="17"/>
    <col width="11" customWidth="1" min="18" max="18"/>
    <col width="10" customWidth="1" min="19" max="19"/>
    <col width="22" customWidth="1" min="20" max="20"/>
    <col width="36" customWidth="1" min="21" max="21"/>
    <col width="38" customWidth="1" min="22" max="22"/>
  </cols>
  <sheetData>
    <row r="1" ht="28" customHeight="1">
      <c r="A1" s="1" t="inlineStr">
        <is>
          <t>Insurance Premium Audit Tracker — Working Records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30" t="n"/>
    </row>
    <row r="2" ht="22" customHeight="1">
      <c r="A2" s="14" t="inlineStr">
        <is>
          <t>Enter and review administrative premium-audit follow-up details. All sample records, organizations, insurers, owners, and references are fictional.</t>
        </is>
      </c>
    </row>
    <row r="3"/>
    <row r="4" ht="38" customHeight="1">
      <c r="A4" s="15" t="inlineStr">
        <is>
          <t>Audit ID</t>
        </is>
      </c>
      <c r="B4" s="15" t="inlineStr">
        <is>
          <t>Client</t>
        </is>
      </c>
      <c r="C4" s="15" t="inlineStr">
        <is>
          <t>Policy Ref</t>
        </is>
      </c>
      <c r="D4" s="15" t="inlineStr">
        <is>
          <t>Insurer</t>
        </is>
      </c>
      <c r="E4" s="15" t="inlineStr">
        <is>
          <t>Policy Term End</t>
        </is>
      </c>
      <c r="F4" s="15" t="inlineStr">
        <is>
          <t>Request Date</t>
        </is>
      </c>
      <c r="G4" s="15" t="inlineStr">
        <is>
          <t>Response Due</t>
        </is>
      </c>
      <c r="H4" s="15" t="inlineStr">
        <is>
          <t>Audit Type</t>
        </is>
      </c>
      <c r="I4" s="15" t="inlineStr">
        <is>
          <t>Requested Records</t>
        </is>
      </c>
      <c r="J4" s="15" t="inlineStr">
        <is>
          <t>Owner</t>
        </is>
      </c>
      <c r="K4" s="15" t="inlineStr">
        <is>
          <t>Status</t>
        </is>
      </c>
      <c r="L4" s="15" t="inlineStr">
        <is>
          <t>Last Contact</t>
        </is>
      </c>
      <c r="M4" s="15" t="inlineStr">
        <is>
          <t>Records Submitted</t>
        </is>
      </c>
      <c r="N4" s="15" t="inlineStr">
        <is>
          <t>Result Received</t>
        </is>
      </c>
      <c r="O4" s="15" t="inlineStr">
        <is>
          <t>Est. Adjustment</t>
        </is>
      </c>
      <c r="P4" s="15" t="inlineStr">
        <is>
          <t>Final Adjustment</t>
        </is>
      </c>
      <c r="Q4" s="15" t="inlineStr">
        <is>
          <t>Days to Due</t>
        </is>
      </c>
      <c r="R4" s="15" t="inlineStr">
        <is>
          <t>Days Open</t>
        </is>
      </c>
      <c r="S4" s="15" t="inlineStr">
        <is>
          <t>Open?</t>
        </is>
      </c>
      <c r="T4" s="15" t="inlineStr">
        <is>
          <t>Alert</t>
        </is>
      </c>
      <c r="U4" s="15" t="inlineStr">
        <is>
          <t>Next Step</t>
        </is>
      </c>
      <c r="V4" s="15" t="inlineStr">
        <is>
          <t>Notes</t>
        </is>
      </c>
    </row>
    <row r="5" ht="32" customHeight="1">
      <c r="A5" s="16" t="inlineStr">
        <is>
          <t>FIC-AUD-001</t>
        </is>
      </c>
      <c r="B5" s="16" t="inlineStr">
        <is>
          <t>Blue Acorn Bakery LLC (Fictional)</t>
        </is>
      </c>
      <c r="C5" s="16" t="inlineStr">
        <is>
          <t>FIC-PA-2026-001</t>
        </is>
      </c>
      <c r="D5" s="16" t="inlineStr">
        <is>
          <t>Harbor Kite Insurance (Fictional)</t>
        </is>
      </c>
      <c r="E5" s="35" t="n">
        <v>46203</v>
      </c>
      <c r="F5" s="35" t="n">
        <v>46235</v>
      </c>
      <c r="G5" s="35" t="n">
        <v>46270</v>
      </c>
      <c r="H5" s="16" t="inlineStr">
        <is>
          <t>Payroll</t>
        </is>
      </c>
      <c r="I5" s="18" t="inlineStr">
        <is>
          <t>Payroll summary and quarterly reports</t>
        </is>
      </c>
      <c r="J5" s="16" t="inlineStr">
        <is>
          <t>Avery Quill (Fictional)</t>
        </is>
      </c>
      <c r="K5" s="16" t="inlineStr">
        <is>
          <t>Gathering Records</t>
        </is>
      </c>
      <c r="L5" s="35" t="n">
        <v>46263</v>
      </c>
      <c r="M5" s="35" t="n"/>
      <c r="N5" s="35" t="n"/>
      <c r="O5" s="36" t="n">
        <v>3200</v>
      </c>
      <c r="P5" s="36" t="n"/>
      <c r="Q5" s="20">
        <f>IF($A5="","",IFERROR(IF(OR($G5="",$S5&lt;&gt;"Yes"),"",$G5-TODAY()),""))</f>
        <v/>
      </c>
      <c r="R5" s="20">
        <f>IF($A5="","",IFERROR(IF($F5="","",MAX(0,IF($N5&lt;&gt;"",$N5-$F5,TODAY()-$F5))),""))</f>
        <v/>
      </c>
      <c r="S5" s="21">
        <f>IF($A5="","",IFERROR(VLOOKUP($K5,'Assumptions'!$A$3:$C$8,3,FALSE),"Check"))</f>
        <v/>
      </c>
      <c r="T5" s="5">
        <f>IF($A5="","",IFERROR(IF($S5="Check","Check status",IF($S5="No",IF($N5="","Check result date",IF($P5="","Check final adjustment","Complete / closed")),IF(OR($K5='Assumptions'!$A$5,$K5='Assumptions'!$A$6),IF($M5="","Check submitted date",IF(OR($L5="",TODAY()-$L5&gt;='Assumptions'!$L$4),"Follow up — review","Awaiting response")),IF($G5="","Check due date",IF($G5&lt;TODAY(),"Overdue — review",IF($G5&lt;=TODAY()+'Assumptions'!$L$3,"Due soon — review","On schedule")))))),"Check dates"))</f>
        <v/>
      </c>
      <c r="U5" s="22">
        <f>IF($A5="","",IF($K5="","",IFERROR(VLOOKUP($K5,'Assumptions'!$A$3:$C$8,2,FALSE),"Check status")))</f>
        <v/>
      </c>
      <c r="V5" s="18" t="inlineStr">
        <is>
          <t>Fictional sample: vendor records remain outstanding.</t>
        </is>
      </c>
    </row>
    <row r="6" ht="32" customHeight="1">
      <c r="A6" s="16" t="inlineStr">
        <is>
          <t>FIC-AUD-002</t>
        </is>
      </c>
      <c r="B6" s="16" t="inlineStr">
        <is>
          <t>Copper Moon Carpentry LLC (Fictional)</t>
        </is>
      </c>
      <c r="C6" s="16" t="inlineStr">
        <is>
          <t>FIC-PA-2026-002</t>
        </is>
      </c>
      <c r="D6" s="16" t="inlineStr">
        <is>
          <t>Cedar Comet Insurance (Fictional)</t>
        </is>
      </c>
      <c r="E6" s="35" t="n">
        <v>46235</v>
      </c>
      <c r="F6" s="35" t="n">
        <v>46254</v>
      </c>
      <c r="G6" s="35" t="n">
        <v>46280</v>
      </c>
      <c r="H6" s="16" t="inlineStr">
        <is>
          <t>Subcontractor</t>
        </is>
      </c>
      <c r="I6" s="18" t="inlineStr">
        <is>
          <t>Subcontractor ledger and certificates</t>
        </is>
      </c>
      <c r="J6" s="16" t="inlineStr">
        <is>
          <t>Rowan Finch (Fictional)</t>
        </is>
      </c>
      <c r="K6" s="16" t="inlineStr">
        <is>
          <t>Gathering Records</t>
        </is>
      </c>
      <c r="L6" s="35" t="n">
        <v>46273</v>
      </c>
      <c r="M6" s="35" t="n"/>
      <c r="N6" s="35" t="n"/>
      <c r="O6" s="36" t="n">
        <v>1800</v>
      </c>
      <c r="P6" s="36" t="n"/>
      <c r="Q6" s="23">
        <f>IF($A6="","",IFERROR(IF(OR($G6="",$S6&lt;&gt;"Yes"),"",$G6-TODAY()),""))</f>
        <v/>
      </c>
      <c r="R6" s="23">
        <f>IF($A6="","",IFERROR(IF($F6="","",MAX(0,IF($N6&lt;&gt;"",$N6-$F6,TODAY()-$F6))),""))</f>
        <v/>
      </c>
      <c r="S6" s="24">
        <f>IF($A6="","",IFERROR(VLOOKUP($K6,'Assumptions'!$A$3:$C$8,3,FALSE),"Check"))</f>
        <v/>
      </c>
      <c r="T6" s="8">
        <f>IF($A6="","",IFERROR(IF($S6="Check","Check status",IF($S6="No",IF($N6="","Check result date",IF($P6="","Check final adjustment","Complete / closed")),IF(OR($K6='Assumptions'!$A$5,$K6='Assumptions'!$A$6),IF($M6="","Check submitted date",IF(OR($L6="",TODAY()-$L6&gt;='Assumptions'!$L$4),"Follow up — review","Awaiting response")),IF($G6="","Check due date",IF($G6&lt;TODAY(),"Overdue — review",IF($G6&lt;=TODAY()+'Assumptions'!$L$3,"Due soon — review","On schedule")))))),"Check dates"))</f>
        <v/>
      </c>
      <c r="U6" s="25">
        <f>IF($A6="","",IF($K6="","",IFERROR(VLOOKUP($K6,'Assumptions'!$A$3:$C$8,2,FALSE),"Check status")))</f>
        <v/>
      </c>
      <c r="V6" s="18" t="inlineStr">
        <is>
          <t>Fictional sample: agency review is in progress.</t>
        </is>
      </c>
    </row>
    <row r="7" ht="32" customHeight="1">
      <c r="A7" s="16" t="inlineStr">
        <is>
          <t>FIC-AUD-003</t>
        </is>
      </c>
      <c r="B7" s="16" t="inlineStr">
        <is>
          <t>Juniper Lantern Cafe LLC (Fictional)</t>
        </is>
      </c>
      <c r="C7" s="16" t="inlineStr">
        <is>
          <t>FIC-PA-2026-003</t>
        </is>
      </c>
      <c r="D7" s="16" t="inlineStr">
        <is>
          <t>Nimbus Maple Insurance (Fictional)</t>
        </is>
      </c>
      <c r="E7" s="35" t="n">
        <v>46175</v>
      </c>
      <c r="F7" s="35" t="n">
        <v>46193</v>
      </c>
      <c r="G7" s="35" t="n">
        <v>46223</v>
      </c>
      <c r="H7" s="16" t="inlineStr">
        <is>
          <t>Sales</t>
        </is>
      </c>
      <c r="I7" s="18" t="inlineStr">
        <is>
          <t>Sales summary and general ledger</t>
        </is>
      </c>
      <c r="J7" s="16" t="inlineStr">
        <is>
          <t>Morgan Vale (Fictional)</t>
        </is>
      </c>
      <c r="K7" s="16" t="inlineStr">
        <is>
          <t>Submitted</t>
        </is>
      </c>
      <c r="L7" s="35" t="n">
        <v>46259</v>
      </c>
      <c r="M7" s="35" t="n">
        <v>46221</v>
      </c>
      <c r="N7" s="35" t="n"/>
      <c r="O7" s="36" t="n">
        <v>-450</v>
      </c>
      <c r="P7" s="36" t="n"/>
      <c r="Q7" s="20">
        <f>IF($A7="","",IFERROR(IF(OR($G7="",$S7&lt;&gt;"Yes"),"",$G7-TODAY()),""))</f>
        <v/>
      </c>
      <c r="R7" s="20">
        <f>IF($A7="","",IFERROR(IF($F7="","",MAX(0,IF($N7&lt;&gt;"",$N7-$F7,TODAY()-$F7))),""))</f>
        <v/>
      </c>
      <c r="S7" s="21">
        <f>IF($A7="","",IFERROR(VLOOKUP($K7,'Assumptions'!$A$3:$C$8,3,FALSE),"Check"))</f>
        <v/>
      </c>
      <c r="T7" s="5">
        <f>IF($A7="","",IFERROR(IF($S7="Check","Check status",IF($S7="No",IF($N7="","Check result date",IF($P7="","Check final adjustment","Complete / closed")),IF(OR($K7='Assumptions'!$A$5,$K7='Assumptions'!$A$6),IF($M7="","Check submitted date",IF(OR($L7="",TODAY()-$L7&gt;='Assumptions'!$L$4),"Follow up — review","Awaiting response")),IF($G7="","Check due date",IF($G7&lt;TODAY(),"Overdue — review",IF($G7&lt;=TODAY()+'Assumptions'!$L$3,"Due soon — review","On schedule")))))),"Check dates"))</f>
        <v/>
      </c>
      <c r="U7" s="22">
        <f>IF($A7="","",IF($K7="","",IFERROR(VLOOKUP($K7,'Assumptions'!$A$3:$C$8,2,FALSE),"Check status")))</f>
        <v/>
      </c>
      <c r="V7" s="18" t="inlineStr">
        <is>
          <t>Fictional sample: acknowledgment should be reviewed.</t>
        </is>
      </c>
    </row>
    <row r="8" ht="32" customHeight="1">
      <c r="A8" s="16" t="inlineStr">
        <is>
          <t>FIC-AUD-004</t>
        </is>
      </c>
      <c r="B8" s="16" t="inlineStr">
        <is>
          <t>Silver Thimble Studio LLC (Fictional)</t>
        </is>
      </c>
      <c r="C8" s="16" t="inlineStr">
        <is>
          <t>FIC-PA-2026-004</t>
        </is>
      </c>
      <c r="D8" s="16" t="inlineStr">
        <is>
          <t>Copper Star Insurance (Fictional)</t>
        </is>
      </c>
      <c r="E8" s="35" t="n">
        <v>46255</v>
      </c>
      <c r="F8" s="35" t="n">
        <v>46259</v>
      </c>
      <c r="G8" s="35" t="n">
        <v>46285</v>
      </c>
      <c r="H8" s="16" t="inlineStr">
        <is>
          <t>Hybrid</t>
        </is>
      </c>
      <c r="I8" s="18" t="inlineStr">
        <is>
          <t>Payroll, sales, and owner details</t>
        </is>
      </c>
      <c r="J8" s="16" t="inlineStr">
        <is>
          <t>Casey Ember (Fictional)</t>
        </is>
      </c>
      <c r="K8" s="16" t="inlineStr">
        <is>
          <t>Insurer Review</t>
        </is>
      </c>
      <c r="L8" s="35" t="n">
        <v>46269</v>
      </c>
      <c r="M8" s="35" t="n">
        <v>46266</v>
      </c>
      <c r="N8" s="35" t="n"/>
      <c r="O8" s="36" t="n">
        <v>975</v>
      </c>
      <c r="P8" s="36" t="n"/>
      <c r="Q8" s="23">
        <f>IF($A8="","",IFERROR(IF(OR($G8="",$S8&lt;&gt;"Yes"),"",$G8-TODAY()),""))</f>
        <v/>
      </c>
      <c r="R8" s="23">
        <f>IF($A8="","",IFERROR(IF($F8="","",MAX(0,IF($N8&lt;&gt;"",$N8-$F8,TODAY()-$F8))),""))</f>
        <v/>
      </c>
      <c r="S8" s="24">
        <f>IF($A8="","",IFERROR(VLOOKUP($K8,'Assumptions'!$A$3:$C$8,3,FALSE),"Check"))</f>
        <v/>
      </c>
      <c r="T8" s="8">
        <f>IF($A8="","",IFERROR(IF($S8="Check","Check status",IF($S8="No",IF($N8="","Check result date",IF($P8="","Check final adjustment","Complete / closed")),IF(OR($K8='Assumptions'!$A$5,$K8='Assumptions'!$A$6),IF($M8="","Check submitted date",IF(OR($L8="",TODAY()-$L8&gt;='Assumptions'!$L$4),"Follow up — review","Awaiting response")),IF($G8="","Check due date",IF($G8&lt;TODAY(),"Overdue — review",IF($G8&lt;=TODAY()+'Assumptions'!$L$3,"Due soon — review","On schedule")))))),"Check dates"))</f>
        <v/>
      </c>
      <c r="U8" s="25">
        <f>IF($A8="","",IF($K8="","",IFERROR(VLOOKUP($K8,'Assumptions'!$A$3:$C$8,2,FALSE),"Check status")))</f>
        <v/>
      </c>
      <c r="V8" s="18" t="inlineStr">
        <is>
          <t>Fictional sample: insurer review is pending.</t>
        </is>
      </c>
    </row>
    <row r="9" ht="32" customHeight="1">
      <c r="A9" s="16" t="inlineStr">
        <is>
          <t>FIC-AUD-005</t>
        </is>
      </c>
      <c r="B9" s="16" t="inlineStr">
        <is>
          <t>Marble Fox Florals LLC (Fictional)</t>
        </is>
      </c>
      <c r="C9" s="16" t="inlineStr">
        <is>
          <t>FIC-PA-2026-005</t>
        </is>
      </c>
      <c r="D9" s="16" t="inlineStr">
        <is>
          <t>Harbor Kite Insurance (Fictional)</t>
        </is>
      </c>
      <c r="E9" s="35" t="n">
        <v>46145</v>
      </c>
      <c r="F9" s="35" t="n">
        <v>46165</v>
      </c>
      <c r="G9" s="35" t="n">
        <v>46195</v>
      </c>
      <c r="H9" s="16" t="inlineStr">
        <is>
          <t>Payroll</t>
        </is>
      </c>
      <c r="I9" s="18" t="inlineStr">
        <is>
          <t>Payroll register and quarterly reports</t>
        </is>
      </c>
      <c r="J9" s="16" t="inlineStr">
        <is>
          <t>Avery Quill (Fictional)</t>
        </is>
      </c>
      <c r="K9" s="16" t="inlineStr">
        <is>
          <t>Completed</t>
        </is>
      </c>
      <c r="L9" s="35" t="n">
        <v>46205</v>
      </c>
      <c r="M9" s="35" t="n">
        <v>46193</v>
      </c>
      <c r="N9" s="35" t="n">
        <v>46215</v>
      </c>
      <c r="O9" s="36" t="n">
        <v>2400</v>
      </c>
      <c r="P9" s="36" t="n">
        <v>2100</v>
      </c>
      <c r="Q9" s="20">
        <f>IF($A9="","",IFERROR(IF(OR($G9="",$S9&lt;&gt;"Yes"),"",$G9-TODAY()),""))</f>
        <v/>
      </c>
      <c r="R9" s="20">
        <f>IF($A9="","",IFERROR(IF($F9="","",MAX(0,IF($N9&lt;&gt;"",$N9-$F9,TODAY()-$F9))),""))</f>
        <v/>
      </c>
      <c r="S9" s="21">
        <f>IF($A9="","",IFERROR(VLOOKUP($K9,'Assumptions'!$A$3:$C$8,3,FALSE),"Check"))</f>
        <v/>
      </c>
      <c r="T9" s="5">
        <f>IF($A9="","",IFERROR(IF($S9="Check","Check status",IF($S9="No",IF($N9="","Check result date",IF($P9="","Check final adjustment","Complete / closed")),IF(OR($K9='Assumptions'!$A$5,$K9='Assumptions'!$A$6),IF($M9="","Check submitted date",IF(OR($L9="",TODAY()-$L9&gt;='Assumptions'!$L$4),"Follow up — review","Awaiting response")),IF($G9="","Check due date",IF($G9&lt;TODAY(),"Overdue — review",IF($G9&lt;=TODAY()+'Assumptions'!$L$3,"Due soon — review","On schedule")))))),"Check dates"))</f>
        <v/>
      </c>
      <c r="U9" s="22">
        <f>IF($A9="","",IF($K9="","",IFERROR(VLOOKUP($K9,'Assumptions'!$A$3:$C$8,2,FALSE),"Check status")))</f>
        <v/>
      </c>
      <c r="V9" s="18" t="inlineStr">
        <is>
          <t>Fictional sample: result and adjustment were entered.</t>
        </is>
      </c>
    </row>
    <row r="10" ht="32" customHeight="1">
      <c r="A10" s="16" t="inlineStr">
        <is>
          <t>FIC-AUD-006</t>
        </is>
      </c>
      <c r="B10" s="16" t="inlineStr">
        <is>
          <t>Paper Rocket Services LLC (Fictional)</t>
        </is>
      </c>
      <c r="C10" s="16" t="inlineStr">
        <is>
          <t>FIC-PA-2026-006</t>
        </is>
      </c>
      <c r="D10" s="16" t="inlineStr">
        <is>
          <t>Cedar Comet Insurance (Fictional)</t>
        </is>
      </c>
      <c r="E10" s="35" t="n">
        <v>46115</v>
      </c>
      <c r="F10" s="35" t="n">
        <v>46135</v>
      </c>
      <c r="G10" s="35" t="n">
        <v>46165</v>
      </c>
      <c r="H10" s="16" t="inlineStr">
        <is>
          <t>Sales</t>
        </is>
      </c>
      <c r="I10" s="18" t="inlineStr">
        <is>
          <t>Revenue statement and general ledger</t>
        </is>
      </c>
      <c r="J10" s="16" t="inlineStr">
        <is>
          <t>Rowan Finch (Fictional)</t>
        </is>
      </c>
      <c r="K10" s="16" t="inlineStr">
        <is>
          <t>Closed</t>
        </is>
      </c>
      <c r="L10" s="35" t="n">
        <v>46167</v>
      </c>
      <c r="M10" s="35" t="n">
        <v>46163</v>
      </c>
      <c r="N10" s="35" t="n">
        <v>46180</v>
      </c>
      <c r="O10" s="36" t="n">
        <v>-500</v>
      </c>
      <c r="P10" s="36" t="n">
        <v>-625</v>
      </c>
      <c r="Q10" s="23">
        <f>IF($A10="","",IFERROR(IF(OR($G10="",$S10&lt;&gt;"Yes"),"",$G10-TODAY()),""))</f>
        <v/>
      </c>
      <c r="R10" s="23">
        <f>IF($A10="","",IFERROR(IF($F10="","",MAX(0,IF($N10&lt;&gt;"",$N10-$F10,TODAY()-$F10))),""))</f>
        <v/>
      </c>
      <c r="S10" s="24">
        <f>IF($A10="","",IFERROR(VLOOKUP($K10,'Assumptions'!$A$3:$C$8,3,FALSE),"Check"))</f>
        <v/>
      </c>
      <c r="T10" s="8">
        <f>IF($A10="","",IFERROR(IF($S10="Check","Check status",IF($S10="No",IF($N10="","Check result date",IF($P10="","Check final adjustment","Complete / closed")),IF(OR($K10='Assumptions'!$A$5,$K10='Assumptions'!$A$6),IF($M10="","Check submitted date",IF(OR($L10="",TODAY()-$L10&gt;='Assumptions'!$L$4),"Follow up — review","Awaiting response")),IF($G10="","Check due date",IF($G10&lt;TODAY(),"Overdue — review",IF($G10&lt;=TODAY()+'Assumptions'!$L$3,"Due soon — review","On schedule")))))),"Check dates"))</f>
        <v/>
      </c>
      <c r="U10" s="25">
        <f>IF($A10="","",IF($K10="","",IFERROR(VLOOKUP($K10,'Assumptions'!$A$3:$C$8,2,FALSE),"Check status")))</f>
        <v/>
      </c>
      <c r="V10" s="18" t="inlineStr">
        <is>
          <t>Fictional sample: internal follow-up record was closed.</t>
        </is>
      </c>
    </row>
    <row r="11" ht="32" customHeight="1">
      <c r="A11" s="16" t="inlineStr">
        <is>
          <t>FIC-AUD-007</t>
        </is>
      </c>
      <c r="B11" s="16" t="inlineStr">
        <is>
          <t>Golden Badger Landscaping LLC (Fictional)</t>
        </is>
      </c>
      <c r="C11" s="16" t="inlineStr">
        <is>
          <t>FIC-PA-2026-007</t>
        </is>
      </c>
      <c r="D11" s="16" t="inlineStr">
        <is>
          <t>Nimbus Maple Insurance (Fictional)</t>
        </is>
      </c>
      <c r="E11" s="35" t="n">
        <v>46270</v>
      </c>
      <c r="F11" s="35" t="n">
        <v>46267</v>
      </c>
      <c r="G11" s="35" t="n"/>
      <c r="H11" s="16" t="inlineStr">
        <is>
          <t>Subcontractor</t>
        </is>
      </c>
      <c r="I11" s="18" t="inlineStr">
        <is>
          <t>Subcontractor costs and payroll summary</t>
        </is>
      </c>
      <c r="J11" s="16" t="inlineStr">
        <is>
          <t>Morgan Vale (Fictional)</t>
        </is>
      </c>
      <c r="K11" s="16" t="inlineStr">
        <is>
          <t>Not Started</t>
        </is>
      </c>
      <c r="L11" s="35" t="n"/>
      <c r="M11" s="35" t="n"/>
      <c r="N11" s="35" t="n"/>
      <c r="O11" s="36" t="n">
        <v>1500</v>
      </c>
      <c r="P11" s="36" t="n"/>
      <c r="Q11" s="20">
        <f>IF($A11="","",IFERROR(IF(OR($G11="",$S11&lt;&gt;"Yes"),"",$G11-TODAY()),""))</f>
        <v/>
      </c>
      <c r="R11" s="20">
        <f>IF($A11="","",IFERROR(IF($F11="","",MAX(0,IF($N11&lt;&gt;"",$N11-$F11,TODAY()-$F11))),""))</f>
        <v/>
      </c>
      <c r="S11" s="21">
        <f>IF($A11="","",IFERROR(VLOOKUP($K11,'Assumptions'!$A$3:$C$8,3,FALSE),"Check"))</f>
        <v/>
      </c>
      <c r="T11" s="5">
        <f>IF($A11="","",IFERROR(IF($S11="Check","Check status",IF($S11="No",IF($N11="","Check result date",IF($P11="","Check final adjustment","Complete / closed")),IF(OR($K11='Assumptions'!$A$5,$K11='Assumptions'!$A$6),IF($M11="","Check submitted date",IF(OR($L11="",TODAY()-$L11&gt;='Assumptions'!$L$4),"Follow up — review","Awaiting response")),IF($G11="","Check due date",IF($G11&lt;TODAY(),"Overdue — review",IF($G11&lt;=TODAY()+'Assumptions'!$L$3,"Due soon — review","On schedule")))))),"Check dates"))</f>
        <v/>
      </c>
      <c r="U11" s="22">
        <f>IF($A11="","",IF($K11="","",IFERROR(VLOOKUP($K11,'Assumptions'!$A$3:$C$8,2,FALSE),"Check status")))</f>
        <v/>
      </c>
      <c r="V11" s="18" t="inlineStr">
        <is>
          <t>Fictional sample: response due date needs human review.</t>
        </is>
      </c>
    </row>
    <row r="12" ht="32" customHeight="1">
      <c r="A12" s="16" t="inlineStr">
        <is>
          <t>FIC-AUD-008</t>
        </is>
      </c>
      <c r="B12" s="16" t="inlineStr">
        <is>
          <t>Pocket Planet Tutors LLC (Fictional)</t>
        </is>
      </c>
      <c r="C12" s="16" t="inlineStr">
        <is>
          <t>FIC-PA-2026-008</t>
        </is>
      </c>
      <c r="D12" s="16" t="inlineStr">
        <is>
          <t>Copper Star Insurance (Fictional)</t>
        </is>
      </c>
      <c r="E12" s="35" t="n">
        <v>46242</v>
      </c>
      <c r="F12" s="35" t="n">
        <v>46250</v>
      </c>
      <c r="G12" s="35" t="n">
        <v>46272</v>
      </c>
      <c r="H12" s="16" t="inlineStr">
        <is>
          <t>Payroll</t>
        </is>
      </c>
      <c r="I12" s="18" t="inlineStr">
        <is>
          <t>Payroll summary and officer information</t>
        </is>
      </c>
      <c r="J12" s="16" t="inlineStr">
        <is>
          <t>Casey Ember (Fictional)</t>
        </is>
      </c>
      <c r="K12" s="16" t="inlineStr">
        <is>
          <t>Submitted</t>
        </is>
      </c>
      <c r="L12" s="35" t="n">
        <v>46263</v>
      </c>
      <c r="M12" s="35" t="n"/>
      <c r="N12" s="35" t="n"/>
      <c r="O12" s="36" t="n">
        <v>0</v>
      </c>
      <c r="P12" s="36" t="n"/>
      <c r="Q12" s="23">
        <f>IF($A12="","",IFERROR(IF(OR($G12="",$S12&lt;&gt;"Yes"),"",$G12-TODAY()),""))</f>
        <v/>
      </c>
      <c r="R12" s="23">
        <f>IF($A12="","",IFERROR(IF($F12="","",MAX(0,IF($N12&lt;&gt;"",$N12-$F12,TODAY()-$F12))),""))</f>
        <v/>
      </c>
      <c r="S12" s="24">
        <f>IF($A12="","",IFERROR(VLOOKUP($K12,'Assumptions'!$A$3:$C$8,3,FALSE),"Check"))</f>
        <v/>
      </c>
      <c r="T12" s="8">
        <f>IF($A12="","",IFERROR(IF($S12="Check","Check status",IF($S12="No",IF($N12="","Check result date",IF($P12="","Check final adjustment","Complete / closed")),IF(OR($K12='Assumptions'!$A$5,$K12='Assumptions'!$A$6),IF($M12="","Check submitted date",IF(OR($L12="",TODAY()-$L12&gt;='Assumptions'!$L$4),"Follow up — review","Awaiting response")),IF($G12="","Check due date",IF($G12&lt;TODAY(),"Overdue — review",IF($G12&lt;=TODAY()+'Assumptions'!$L$3,"Due soon — review","On schedule")))))),"Check dates"))</f>
        <v/>
      </c>
      <c r="U12" s="25">
        <f>IF($A12="","",IF($K12="","",IFERROR(VLOOKUP($K12,'Assumptions'!$A$3:$C$8,2,FALSE),"Check status")))</f>
        <v/>
      </c>
      <c r="V12" s="18" t="inlineStr">
        <is>
          <t>Fictional sample: submission date needs human review.</t>
        </is>
      </c>
    </row>
    <row r="13" ht="32" customHeight="1">
      <c r="A13" s="16" t="inlineStr">
        <is>
          <t>FIC-AUD-009</t>
        </is>
      </c>
      <c r="B13" s="16" t="inlineStr">
        <is>
          <t>Velvet Compass Design LLC (Fictional)</t>
        </is>
      </c>
      <c r="C13" s="16" t="inlineStr">
        <is>
          <t>FIC-PA-2026-009</t>
        </is>
      </c>
      <c r="D13" s="16" t="inlineStr">
        <is>
          <t>Harbor Kite Insurance (Fictional)</t>
        </is>
      </c>
      <c r="E13" s="35" t="n">
        <v>46260</v>
      </c>
      <c r="F13" s="35" t="n">
        <v>46263</v>
      </c>
      <c r="G13" s="35" t="n">
        <v>46300</v>
      </c>
      <c r="H13" s="16" t="inlineStr">
        <is>
          <t>Sales</t>
        </is>
      </c>
      <c r="I13" s="18" t="inlineStr">
        <is>
          <t>Gross sales report and ledger detail</t>
        </is>
      </c>
      <c r="J13" s="16" t="inlineStr">
        <is>
          <t>Avery Quill (Fictional)</t>
        </is>
      </c>
      <c r="K13" s="16" t="inlineStr">
        <is>
          <t>Gathering Records</t>
        </is>
      </c>
      <c r="L13" s="35" t="n">
        <v>46272</v>
      </c>
      <c r="M13" s="35" t="n"/>
      <c r="N13" s="35" t="n"/>
      <c r="O13" s="36" t="n">
        <v>725</v>
      </c>
      <c r="P13" s="36" t="n"/>
      <c r="Q13" s="20">
        <f>IF($A13="","",IFERROR(IF(OR($G13="",$S13&lt;&gt;"Yes"),"",$G13-TODAY()),""))</f>
        <v/>
      </c>
      <c r="R13" s="20">
        <f>IF($A13="","",IFERROR(IF($F13="","",MAX(0,IF($N13&lt;&gt;"",$N13-$F13,TODAY()-$F13))),""))</f>
        <v/>
      </c>
      <c r="S13" s="21">
        <f>IF($A13="","",IFERROR(VLOOKUP($K13,'Assumptions'!$A$3:$C$8,3,FALSE),"Check"))</f>
        <v/>
      </c>
      <c r="T13" s="5">
        <f>IF($A13="","",IFERROR(IF($S13="Check","Check status",IF($S13="No",IF($N13="","Check result date",IF($P13="","Check final adjustment","Complete / closed")),IF(OR($K13='Assumptions'!$A$5,$K13='Assumptions'!$A$6),IF($M13="","Check submitted date",IF(OR($L13="",TODAY()-$L13&gt;='Assumptions'!$L$4),"Follow up — review","Awaiting response")),IF($G13="","Check due date",IF($G13&lt;TODAY(),"Overdue — review",IF($G13&lt;=TODAY()+'Assumptions'!$L$3,"Due soon — review","On schedule")))))),"Check dates"))</f>
        <v/>
      </c>
      <c r="U13" s="22">
        <f>IF($A13="","",IF($K13="","",IFERROR(VLOOKUP($K13,'Assumptions'!$A$3:$C$8,2,FALSE),"Check status")))</f>
        <v/>
      </c>
      <c r="V13" s="18" t="inlineStr">
        <is>
          <t>Fictional sample: records are being organized.</t>
        </is>
      </c>
    </row>
    <row r="14" ht="32" customHeight="1">
      <c r="A14" s="16" t="inlineStr">
        <is>
          <t>FIC-AUD-010</t>
        </is>
      </c>
      <c r="B14" s="16" t="inlineStr">
        <is>
          <t>Wren and Willow Repair LLC (Fictional)</t>
        </is>
      </c>
      <c r="C14" s="16" t="inlineStr">
        <is>
          <t>FIC-PA-2026-010</t>
        </is>
      </c>
      <c r="D14" s="16" t="inlineStr">
        <is>
          <t>Cedar Comet Insurance (Fictional)</t>
        </is>
      </c>
      <c r="E14" s="35" t="n">
        <v>46275</v>
      </c>
      <c r="F14" s="35" t="n">
        <v>46274</v>
      </c>
      <c r="G14" s="35" t="n">
        <v>46275</v>
      </c>
      <c r="H14" s="16" t="inlineStr">
        <is>
          <t>Other</t>
        </is>
      </c>
      <c r="I14" s="18" t="inlineStr">
        <is>
          <t>Insurer-requested business records</t>
        </is>
      </c>
      <c r="J14" s="16" t="inlineStr">
        <is>
          <t>Rowan Finch (Fictional)</t>
        </is>
      </c>
      <c r="K14" s="16" t="inlineStr">
        <is>
          <t>Not Started</t>
        </is>
      </c>
      <c r="L14" s="35" t="n"/>
      <c r="M14" s="35" t="n"/>
      <c r="N14" s="35" t="n"/>
      <c r="O14" s="36" t="n">
        <v>250</v>
      </c>
      <c r="P14" s="36" t="n"/>
      <c r="Q14" s="23">
        <f>IF($A14="","",IFERROR(IF(OR($G14="",$S14&lt;&gt;"Yes"),"",$G14-TODAY()),""))</f>
        <v/>
      </c>
      <c r="R14" s="23">
        <f>IF($A14="","",IFERROR(IF($F14="","",MAX(0,IF($N14&lt;&gt;"",$N14-$F14,TODAY()-$F14))),""))</f>
        <v/>
      </c>
      <c r="S14" s="24">
        <f>IF($A14="","",IFERROR(VLOOKUP($K14,'Assumptions'!$A$3:$C$8,3,FALSE),"Check"))</f>
        <v/>
      </c>
      <c r="T14" s="8">
        <f>IF($A14="","",IFERROR(IF($S14="Check","Check status",IF($S14="No",IF($N14="","Check result date",IF($P14="","Check final adjustment","Complete / closed")),IF(OR($K14='Assumptions'!$A$5,$K14='Assumptions'!$A$6),IF($M14="","Check submitted date",IF(OR($L14="",TODAY()-$L14&gt;='Assumptions'!$L$4),"Follow up — review","Awaiting response")),IF($G14="","Check due date",IF($G14&lt;TODAY(),"Overdue — review",IF($G14&lt;=TODAY()+'Assumptions'!$L$3,"Due soon — review","On schedule")))))),"Check dates"))</f>
        <v/>
      </c>
      <c r="U14" s="25">
        <f>IF($A14="","",IF($K14="","",IFERROR(VLOOKUP($K14,'Assumptions'!$A$3:$C$8,2,FALSE),"Check status")))</f>
        <v/>
      </c>
      <c r="V14" s="18" t="inlineStr">
        <is>
          <t>Fictional boundary sample: response due date is today.</t>
        </is>
      </c>
    </row>
    <row r="15" ht="32" customHeight="1">
      <c r="A15" s="16" t="n"/>
      <c r="B15" s="16" t="n"/>
      <c r="C15" s="16" t="n"/>
      <c r="D15" s="16" t="n"/>
      <c r="E15" s="35" t="n"/>
      <c r="F15" s="35" t="n"/>
      <c r="G15" s="35" t="n"/>
      <c r="H15" s="16" t="n"/>
      <c r="I15" s="18" t="n"/>
      <c r="J15" s="16" t="n"/>
      <c r="K15" s="16" t="n"/>
      <c r="L15" s="35" t="n"/>
      <c r="M15" s="35" t="n"/>
      <c r="N15" s="35" t="n"/>
      <c r="O15" s="36" t="n"/>
      <c r="P15" s="36" t="n"/>
      <c r="Q15" s="20">
        <f>IF($A15="","",IFERROR(IF(OR($G15="",$S15&lt;&gt;"Yes"),"",$G15-TODAY()),""))</f>
        <v/>
      </c>
      <c r="R15" s="20">
        <f>IF($A15="","",IFERROR(IF($F15="","",MAX(0,IF($N15&lt;&gt;"",$N15-$F15,TODAY()-$F15))),""))</f>
        <v/>
      </c>
      <c r="S15" s="21">
        <f>IF($A15="","",IFERROR(VLOOKUP($K15,'Assumptions'!$A$3:$C$8,3,FALSE),"Check"))</f>
        <v/>
      </c>
      <c r="T15" s="5">
        <f>IF($A15="","",IFERROR(IF($S15="Check","Check status",IF($S15="No",IF($N15="","Check result date",IF($P15="","Check final adjustment","Complete / closed")),IF(OR($K15='Assumptions'!$A$5,$K15='Assumptions'!$A$6),IF($M15="","Check submitted date",IF(OR($L15="",TODAY()-$L15&gt;='Assumptions'!$L$4),"Follow up — review","Awaiting response")),IF($G15="","Check due date",IF($G15&lt;TODAY(),"Overdue — review",IF($G15&lt;=TODAY()+'Assumptions'!$L$3,"Due soon — review","On schedule")))))),"Check dates"))</f>
        <v/>
      </c>
      <c r="U15" s="22">
        <f>IF($A15="","",IF($K15="","",IFERROR(VLOOKUP($K15,'Assumptions'!$A$3:$C$8,2,FALSE),"Check status")))</f>
        <v/>
      </c>
      <c r="V15" s="18" t="n"/>
    </row>
    <row r="16" ht="32" customHeight="1">
      <c r="A16" s="16" t="n"/>
      <c r="B16" s="16" t="n"/>
      <c r="C16" s="16" t="n"/>
      <c r="D16" s="16" t="n"/>
      <c r="E16" s="35" t="n"/>
      <c r="F16" s="35" t="n"/>
      <c r="G16" s="35" t="n"/>
      <c r="H16" s="16" t="n"/>
      <c r="I16" s="18" t="n"/>
      <c r="J16" s="16" t="n"/>
      <c r="K16" s="16" t="n"/>
      <c r="L16" s="35" t="n"/>
      <c r="M16" s="35" t="n"/>
      <c r="N16" s="35" t="n"/>
      <c r="O16" s="36" t="n"/>
      <c r="P16" s="36" t="n"/>
      <c r="Q16" s="23">
        <f>IF($A16="","",IFERROR(IF(OR($G16="",$S16&lt;&gt;"Yes"),"",$G16-TODAY()),""))</f>
        <v/>
      </c>
      <c r="R16" s="23">
        <f>IF($A16="","",IFERROR(IF($F16="","",MAX(0,IF($N16&lt;&gt;"",$N16-$F16,TODAY()-$F16))),""))</f>
        <v/>
      </c>
      <c r="S16" s="24">
        <f>IF($A16="","",IFERROR(VLOOKUP($K16,'Assumptions'!$A$3:$C$8,3,FALSE),"Check"))</f>
        <v/>
      </c>
      <c r="T16" s="8">
        <f>IF($A16="","",IFERROR(IF($S16="Check","Check status",IF($S16="No",IF($N16="","Check result date",IF($P16="","Check final adjustment","Complete / closed")),IF(OR($K16='Assumptions'!$A$5,$K16='Assumptions'!$A$6),IF($M16="","Check submitted date",IF(OR($L16="",TODAY()-$L16&gt;='Assumptions'!$L$4),"Follow up — review","Awaiting response")),IF($G16="","Check due date",IF($G16&lt;TODAY(),"Overdue — review",IF($G16&lt;=TODAY()+'Assumptions'!$L$3,"Due soon — review","On schedule")))))),"Check dates"))</f>
        <v/>
      </c>
      <c r="U16" s="25">
        <f>IF($A16="","",IF($K16="","",IFERROR(VLOOKUP($K16,'Assumptions'!$A$3:$C$8,2,FALSE),"Check status")))</f>
        <v/>
      </c>
      <c r="V16" s="18" t="n"/>
    </row>
    <row r="17" ht="32" customHeight="1">
      <c r="A17" s="16" t="n"/>
      <c r="B17" s="16" t="n"/>
      <c r="C17" s="16" t="n"/>
      <c r="D17" s="16" t="n"/>
      <c r="E17" s="35" t="n"/>
      <c r="F17" s="35" t="n"/>
      <c r="G17" s="35" t="n"/>
      <c r="H17" s="16" t="n"/>
      <c r="I17" s="18" t="n"/>
      <c r="J17" s="16" t="n"/>
      <c r="K17" s="16" t="n"/>
      <c r="L17" s="35" t="n"/>
      <c r="M17" s="35" t="n"/>
      <c r="N17" s="35" t="n"/>
      <c r="O17" s="36" t="n"/>
      <c r="P17" s="36" t="n"/>
      <c r="Q17" s="20">
        <f>IF($A17="","",IFERROR(IF(OR($G17="",$S17&lt;&gt;"Yes"),"",$G17-TODAY()),""))</f>
        <v/>
      </c>
      <c r="R17" s="20">
        <f>IF($A17="","",IFERROR(IF($F17="","",MAX(0,IF($N17&lt;&gt;"",$N17-$F17,TODAY()-$F17))),""))</f>
        <v/>
      </c>
      <c r="S17" s="21">
        <f>IF($A17="","",IFERROR(VLOOKUP($K17,'Assumptions'!$A$3:$C$8,3,FALSE),"Check"))</f>
        <v/>
      </c>
      <c r="T17" s="5">
        <f>IF($A17="","",IFERROR(IF($S17="Check","Check status",IF($S17="No",IF($N17="","Check result date",IF($P17="","Check final adjustment","Complete / closed")),IF(OR($K17='Assumptions'!$A$5,$K17='Assumptions'!$A$6),IF($M17="","Check submitted date",IF(OR($L17="",TODAY()-$L17&gt;='Assumptions'!$L$4),"Follow up — review","Awaiting response")),IF($G17="","Check due date",IF($G17&lt;TODAY(),"Overdue — review",IF($G17&lt;=TODAY()+'Assumptions'!$L$3,"Due soon — review","On schedule")))))),"Check dates"))</f>
        <v/>
      </c>
      <c r="U17" s="22">
        <f>IF($A17="","",IF($K17="","",IFERROR(VLOOKUP($K17,'Assumptions'!$A$3:$C$8,2,FALSE),"Check status")))</f>
        <v/>
      </c>
      <c r="V17" s="18" t="n"/>
    </row>
    <row r="18" ht="32" customHeight="1">
      <c r="A18" s="16" t="n"/>
      <c r="B18" s="16" t="n"/>
      <c r="C18" s="16" t="n"/>
      <c r="D18" s="16" t="n"/>
      <c r="E18" s="35" t="n"/>
      <c r="F18" s="35" t="n"/>
      <c r="G18" s="35" t="n"/>
      <c r="H18" s="16" t="n"/>
      <c r="I18" s="18" t="n"/>
      <c r="J18" s="16" t="n"/>
      <c r="K18" s="16" t="n"/>
      <c r="L18" s="35" t="n"/>
      <c r="M18" s="35" t="n"/>
      <c r="N18" s="35" t="n"/>
      <c r="O18" s="36" t="n"/>
      <c r="P18" s="36" t="n"/>
      <c r="Q18" s="23">
        <f>IF($A18="","",IFERROR(IF(OR($G18="",$S18&lt;&gt;"Yes"),"",$G18-TODAY()),""))</f>
        <v/>
      </c>
      <c r="R18" s="23">
        <f>IF($A18="","",IFERROR(IF($F18="","",MAX(0,IF($N18&lt;&gt;"",$N18-$F18,TODAY()-$F18))),""))</f>
        <v/>
      </c>
      <c r="S18" s="24">
        <f>IF($A18="","",IFERROR(VLOOKUP($K18,'Assumptions'!$A$3:$C$8,3,FALSE),"Check"))</f>
        <v/>
      </c>
      <c r="T18" s="8">
        <f>IF($A18="","",IFERROR(IF($S18="Check","Check status",IF($S18="No",IF($N18="","Check result date",IF($P18="","Check final adjustment","Complete / closed")),IF(OR($K18='Assumptions'!$A$5,$K18='Assumptions'!$A$6),IF($M18="","Check submitted date",IF(OR($L18="",TODAY()-$L18&gt;='Assumptions'!$L$4),"Follow up — review","Awaiting response")),IF($G18="","Check due date",IF($G18&lt;TODAY(),"Overdue — review",IF($G18&lt;=TODAY()+'Assumptions'!$L$3,"Due soon — review","On schedule")))))),"Check dates"))</f>
        <v/>
      </c>
      <c r="U18" s="25">
        <f>IF($A18="","",IF($K18="","",IFERROR(VLOOKUP($K18,'Assumptions'!$A$3:$C$8,2,FALSE),"Check status")))</f>
        <v/>
      </c>
      <c r="V18" s="18" t="n"/>
    </row>
    <row r="19" ht="32" customHeight="1">
      <c r="A19" s="16" t="n"/>
      <c r="B19" s="16" t="n"/>
      <c r="C19" s="16" t="n"/>
      <c r="D19" s="16" t="n"/>
      <c r="E19" s="35" t="n"/>
      <c r="F19" s="35" t="n"/>
      <c r="G19" s="35" t="n"/>
      <c r="H19" s="16" t="n"/>
      <c r="I19" s="18" t="n"/>
      <c r="J19" s="16" t="n"/>
      <c r="K19" s="16" t="n"/>
      <c r="L19" s="35" t="n"/>
      <c r="M19" s="35" t="n"/>
      <c r="N19" s="35" t="n"/>
      <c r="O19" s="36" t="n"/>
      <c r="P19" s="36" t="n"/>
      <c r="Q19" s="20">
        <f>IF($A19="","",IFERROR(IF(OR($G19="",$S19&lt;&gt;"Yes"),"",$G19-TODAY()),""))</f>
        <v/>
      </c>
      <c r="R19" s="20">
        <f>IF($A19="","",IFERROR(IF($F19="","",MAX(0,IF($N19&lt;&gt;"",$N19-$F19,TODAY()-$F19))),""))</f>
        <v/>
      </c>
      <c r="S19" s="21">
        <f>IF($A19="","",IFERROR(VLOOKUP($K19,'Assumptions'!$A$3:$C$8,3,FALSE),"Check"))</f>
        <v/>
      </c>
      <c r="T19" s="5">
        <f>IF($A19="","",IFERROR(IF($S19="Check","Check status",IF($S19="No",IF($N19="","Check result date",IF($P19="","Check final adjustment","Complete / closed")),IF(OR($K19='Assumptions'!$A$5,$K19='Assumptions'!$A$6),IF($M19="","Check submitted date",IF(OR($L19="",TODAY()-$L19&gt;='Assumptions'!$L$4),"Follow up — review","Awaiting response")),IF($G19="","Check due date",IF($G19&lt;TODAY(),"Overdue — review",IF($G19&lt;=TODAY()+'Assumptions'!$L$3,"Due soon — review","On schedule")))))),"Check dates"))</f>
        <v/>
      </c>
      <c r="U19" s="22">
        <f>IF($A19="","",IF($K19="","",IFERROR(VLOOKUP($K19,'Assumptions'!$A$3:$C$8,2,FALSE),"Check status")))</f>
        <v/>
      </c>
      <c r="V19" s="18" t="n"/>
    </row>
    <row r="20" ht="32" customHeight="1">
      <c r="A20" s="16" t="n"/>
      <c r="B20" s="16" t="n"/>
      <c r="C20" s="16" t="n"/>
      <c r="D20" s="16" t="n"/>
      <c r="E20" s="35" t="n"/>
      <c r="F20" s="35" t="n"/>
      <c r="G20" s="35" t="n"/>
      <c r="H20" s="16" t="n"/>
      <c r="I20" s="18" t="n"/>
      <c r="J20" s="16" t="n"/>
      <c r="K20" s="16" t="n"/>
      <c r="L20" s="35" t="n"/>
      <c r="M20" s="35" t="n"/>
      <c r="N20" s="35" t="n"/>
      <c r="O20" s="36" t="n"/>
      <c r="P20" s="36" t="n"/>
      <c r="Q20" s="23">
        <f>IF($A20="","",IFERROR(IF(OR($G20="",$S20&lt;&gt;"Yes"),"",$G20-TODAY()),""))</f>
        <v/>
      </c>
      <c r="R20" s="23">
        <f>IF($A20="","",IFERROR(IF($F20="","",MAX(0,IF($N20&lt;&gt;"",$N20-$F20,TODAY()-$F20))),""))</f>
        <v/>
      </c>
      <c r="S20" s="24">
        <f>IF($A20="","",IFERROR(VLOOKUP($K20,'Assumptions'!$A$3:$C$8,3,FALSE),"Check"))</f>
        <v/>
      </c>
      <c r="T20" s="8">
        <f>IF($A20="","",IFERROR(IF($S20="Check","Check status",IF($S20="No",IF($N20="","Check result date",IF($P20="","Check final adjustment","Complete / closed")),IF(OR($K20='Assumptions'!$A$5,$K20='Assumptions'!$A$6),IF($M20="","Check submitted date",IF(OR($L20="",TODAY()-$L20&gt;='Assumptions'!$L$4),"Follow up — review","Awaiting response")),IF($G20="","Check due date",IF($G20&lt;TODAY(),"Overdue — review",IF($G20&lt;=TODAY()+'Assumptions'!$L$3,"Due soon — review","On schedule")))))),"Check dates"))</f>
        <v/>
      </c>
      <c r="U20" s="25">
        <f>IF($A20="","",IF($K20="","",IFERROR(VLOOKUP($K20,'Assumptions'!$A$3:$C$8,2,FALSE),"Check status")))</f>
        <v/>
      </c>
      <c r="V20" s="18" t="n"/>
    </row>
    <row r="21" ht="32" customHeight="1">
      <c r="A21" s="16" t="n"/>
      <c r="B21" s="16" t="n"/>
      <c r="C21" s="16" t="n"/>
      <c r="D21" s="16" t="n"/>
      <c r="E21" s="35" t="n"/>
      <c r="F21" s="35" t="n"/>
      <c r="G21" s="35" t="n"/>
      <c r="H21" s="16" t="n"/>
      <c r="I21" s="18" t="n"/>
      <c r="J21" s="16" t="n"/>
      <c r="K21" s="16" t="n"/>
      <c r="L21" s="35" t="n"/>
      <c r="M21" s="35" t="n"/>
      <c r="N21" s="35" t="n"/>
      <c r="O21" s="36" t="n"/>
      <c r="P21" s="36" t="n"/>
      <c r="Q21" s="20">
        <f>IF($A21="","",IFERROR(IF(OR($G21="",$S21&lt;&gt;"Yes"),"",$G21-TODAY()),""))</f>
        <v/>
      </c>
      <c r="R21" s="20">
        <f>IF($A21="","",IFERROR(IF($F21="","",MAX(0,IF($N21&lt;&gt;"",$N21-$F21,TODAY()-$F21))),""))</f>
        <v/>
      </c>
      <c r="S21" s="21">
        <f>IF($A21="","",IFERROR(VLOOKUP($K21,'Assumptions'!$A$3:$C$8,3,FALSE),"Check"))</f>
        <v/>
      </c>
      <c r="T21" s="5">
        <f>IF($A21="","",IFERROR(IF($S21="Check","Check status",IF($S21="No",IF($N21="","Check result date",IF($P21="","Check final adjustment","Complete / closed")),IF(OR($K21='Assumptions'!$A$5,$K21='Assumptions'!$A$6),IF($M21="","Check submitted date",IF(OR($L21="",TODAY()-$L21&gt;='Assumptions'!$L$4),"Follow up — review","Awaiting response")),IF($G21="","Check due date",IF($G21&lt;TODAY(),"Overdue — review",IF($G21&lt;=TODAY()+'Assumptions'!$L$3,"Due soon — review","On schedule")))))),"Check dates"))</f>
        <v/>
      </c>
      <c r="U21" s="22">
        <f>IF($A21="","",IF($K21="","",IFERROR(VLOOKUP($K21,'Assumptions'!$A$3:$C$8,2,FALSE),"Check status")))</f>
        <v/>
      </c>
      <c r="V21" s="18" t="n"/>
    </row>
    <row r="22" ht="32" customHeight="1">
      <c r="A22" s="16" t="n"/>
      <c r="B22" s="16" t="n"/>
      <c r="C22" s="16" t="n"/>
      <c r="D22" s="16" t="n"/>
      <c r="E22" s="35" t="n"/>
      <c r="F22" s="35" t="n"/>
      <c r="G22" s="35" t="n"/>
      <c r="H22" s="16" t="n"/>
      <c r="I22" s="18" t="n"/>
      <c r="J22" s="16" t="n"/>
      <c r="K22" s="16" t="n"/>
      <c r="L22" s="35" t="n"/>
      <c r="M22" s="35" t="n"/>
      <c r="N22" s="35" t="n"/>
      <c r="O22" s="36" t="n"/>
      <c r="P22" s="36" t="n"/>
      <c r="Q22" s="23">
        <f>IF($A22="","",IFERROR(IF(OR($G22="",$S22&lt;&gt;"Yes"),"",$G22-TODAY()),""))</f>
        <v/>
      </c>
      <c r="R22" s="23">
        <f>IF($A22="","",IFERROR(IF($F22="","",MAX(0,IF($N22&lt;&gt;"",$N22-$F22,TODAY()-$F22))),""))</f>
        <v/>
      </c>
      <c r="S22" s="24">
        <f>IF($A22="","",IFERROR(VLOOKUP($K22,'Assumptions'!$A$3:$C$8,3,FALSE),"Check"))</f>
        <v/>
      </c>
      <c r="T22" s="8">
        <f>IF($A22="","",IFERROR(IF($S22="Check","Check status",IF($S22="No",IF($N22="","Check result date",IF($P22="","Check final adjustment","Complete / closed")),IF(OR($K22='Assumptions'!$A$5,$K22='Assumptions'!$A$6),IF($M22="","Check submitted date",IF(OR($L22="",TODAY()-$L22&gt;='Assumptions'!$L$4),"Follow up — review","Awaiting response")),IF($G22="","Check due date",IF($G22&lt;TODAY(),"Overdue — review",IF($G22&lt;=TODAY()+'Assumptions'!$L$3,"Due soon — review","On schedule")))))),"Check dates"))</f>
        <v/>
      </c>
      <c r="U22" s="25">
        <f>IF($A22="","",IF($K22="","",IFERROR(VLOOKUP($K22,'Assumptions'!$A$3:$C$8,2,FALSE),"Check status")))</f>
        <v/>
      </c>
      <c r="V22" s="18" t="n"/>
    </row>
    <row r="23" ht="32" customHeight="1">
      <c r="A23" s="16" t="n"/>
      <c r="B23" s="16" t="n"/>
      <c r="C23" s="16" t="n"/>
      <c r="D23" s="16" t="n"/>
      <c r="E23" s="35" t="n"/>
      <c r="F23" s="35" t="n"/>
      <c r="G23" s="35" t="n"/>
      <c r="H23" s="16" t="n"/>
      <c r="I23" s="18" t="n"/>
      <c r="J23" s="16" t="n"/>
      <c r="K23" s="16" t="n"/>
      <c r="L23" s="35" t="n"/>
      <c r="M23" s="35" t="n"/>
      <c r="N23" s="35" t="n"/>
      <c r="O23" s="36" t="n"/>
      <c r="P23" s="36" t="n"/>
      <c r="Q23" s="20">
        <f>IF($A23="","",IFERROR(IF(OR($G23="",$S23&lt;&gt;"Yes"),"",$G23-TODAY()),""))</f>
        <v/>
      </c>
      <c r="R23" s="20">
        <f>IF($A23="","",IFERROR(IF($F23="","",MAX(0,IF($N23&lt;&gt;"",$N23-$F23,TODAY()-$F23))),""))</f>
        <v/>
      </c>
      <c r="S23" s="21">
        <f>IF($A23="","",IFERROR(VLOOKUP($K23,'Assumptions'!$A$3:$C$8,3,FALSE),"Check"))</f>
        <v/>
      </c>
      <c r="T23" s="5">
        <f>IF($A23="","",IFERROR(IF($S23="Check","Check status",IF($S23="No",IF($N23="","Check result date",IF($P23="","Check final adjustment","Complete / closed")),IF(OR($K23='Assumptions'!$A$5,$K23='Assumptions'!$A$6),IF($M23="","Check submitted date",IF(OR($L23="",TODAY()-$L23&gt;='Assumptions'!$L$4),"Follow up — review","Awaiting response")),IF($G23="","Check due date",IF($G23&lt;TODAY(),"Overdue — review",IF($G23&lt;=TODAY()+'Assumptions'!$L$3,"Due soon — review","On schedule")))))),"Check dates"))</f>
        <v/>
      </c>
      <c r="U23" s="22">
        <f>IF($A23="","",IF($K23="","",IFERROR(VLOOKUP($K23,'Assumptions'!$A$3:$C$8,2,FALSE),"Check status")))</f>
        <v/>
      </c>
      <c r="V23" s="18" t="n"/>
    </row>
    <row r="24" ht="32" customHeight="1">
      <c r="A24" s="16" t="n"/>
      <c r="B24" s="16" t="n"/>
      <c r="C24" s="16" t="n"/>
      <c r="D24" s="16" t="n"/>
      <c r="E24" s="35" t="n"/>
      <c r="F24" s="35" t="n"/>
      <c r="G24" s="35" t="n"/>
      <c r="H24" s="16" t="n"/>
      <c r="I24" s="18" t="n"/>
      <c r="J24" s="16" t="n"/>
      <c r="K24" s="16" t="n"/>
      <c r="L24" s="35" t="n"/>
      <c r="M24" s="35" t="n"/>
      <c r="N24" s="35" t="n"/>
      <c r="O24" s="36" t="n"/>
      <c r="P24" s="36" t="n"/>
      <c r="Q24" s="23">
        <f>IF($A24="","",IFERROR(IF(OR($G24="",$S24&lt;&gt;"Yes"),"",$G24-TODAY()),""))</f>
        <v/>
      </c>
      <c r="R24" s="23">
        <f>IF($A24="","",IFERROR(IF($F24="","",MAX(0,IF($N24&lt;&gt;"",$N24-$F24,TODAY()-$F24))),""))</f>
        <v/>
      </c>
      <c r="S24" s="24">
        <f>IF($A24="","",IFERROR(VLOOKUP($K24,'Assumptions'!$A$3:$C$8,3,FALSE),"Check"))</f>
        <v/>
      </c>
      <c r="T24" s="8">
        <f>IF($A24="","",IFERROR(IF($S24="Check","Check status",IF($S24="No",IF($N24="","Check result date",IF($P24="","Check final adjustment","Complete / closed")),IF(OR($K24='Assumptions'!$A$5,$K24='Assumptions'!$A$6),IF($M24="","Check submitted date",IF(OR($L24="",TODAY()-$L24&gt;='Assumptions'!$L$4),"Follow up — review","Awaiting response")),IF($G24="","Check due date",IF($G24&lt;TODAY(),"Overdue — review",IF($G24&lt;=TODAY()+'Assumptions'!$L$3,"Due soon — review","On schedule")))))),"Check dates"))</f>
        <v/>
      </c>
      <c r="U24" s="25">
        <f>IF($A24="","",IF($K24="","",IFERROR(VLOOKUP($K24,'Assumptions'!$A$3:$C$8,2,FALSE),"Check status")))</f>
        <v/>
      </c>
      <c r="V24" s="18" t="n"/>
    </row>
    <row r="25" ht="32" customHeight="1">
      <c r="A25" s="16" t="n"/>
      <c r="B25" s="16" t="n"/>
      <c r="C25" s="16" t="n"/>
      <c r="D25" s="16" t="n"/>
      <c r="E25" s="35" t="n"/>
      <c r="F25" s="35" t="n"/>
      <c r="G25" s="35" t="n"/>
      <c r="H25" s="16" t="n"/>
      <c r="I25" s="18" t="n"/>
      <c r="J25" s="16" t="n"/>
      <c r="K25" s="16" t="n"/>
      <c r="L25" s="35" t="n"/>
      <c r="M25" s="35" t="n"/>
      <c r="N25" s="35" t="n"/>
      <c r="O25" s="36" t="n"/>
      <c r="P25" s="36" t="n"/>
      <c r="Q25" s="20">
        <f>IF($A25="","",IFERROR(IF(OR($G25="",$S25&lt;&gt;"Yes"),"",$G25-TODAY()),""))</f>
        <v/>
      </c>
      <c r="R25" s="20">
        <f>IF($A25="","",IFERROR(IF($F25="","",MAX(0,IF($N25&lt;&gt;"",$N25-$F25,TODAY()-$F25))),""))</f>
        <v/>
      </c>
      <c r="S25" s="21">
        <f>IF($A25="","",IFERROR(VLOOKUP($K25,'Assumptions'!$A$3:$C$8,3,FALSE),"Check"))</f>
        <v/>
      </c>
      <c r="T25" s="5">
        <f>IF($A25="","",IFERROR(IF($S25="Check","Check status",IF($S25="No",IF($N25="","Check result date",IF($P25="","Check final adjustment","Complete / closed")),IF(OR($K25='Assumptions'!$A$5,$K25='Assumptions'!$A$6),IF($M25="","Check submitted date",IF(OR($L25="",TODAY()-$L25&gt;='Assumptions'!$L$4),"Follow up — review","Awaiting response")),IF($G25="","Check due date",IF($G25&lt;TODAY(),"Overdue — review",IF($G25&lt;=TODAY()+'Assumptions'!$L$3,"Due soon — review","On schedule")))))),"Check dates"))</f>
        <v/>
      </c>
      <c r="U25" s="22">
        <f>IF($A25="","",IF($K25="","",IFERROR(VLOOKUP($K25,'Assumptions'!$A$3:$C$8,2,FALSE),"Check status")))</f>
        <v/>
      </c>
      <c r="V25" s="18" t="n"/>
    </row>
    <row r="26" ht="32" customHeight="1">
      <c r="A26" s="16" t="n"/>
      <c r="B26" s="16" t="n"/>
      <c r="C26" s="16" t="n"/>
      <c r="D26" s="16" t="n"/>
      <c r="E26" s="35" t="n"/>
      <c r="F26" s="35" t="n"/>
      <c r="G26" s="35" t="n"/>
      <c r="H26" s="16" t="n"/>
      <c r="I26" s="18" t="n"/>
      <c r="J26" s="16" t="n"/>
      <c r="K26" s="16" t="n"/>
      <c r="L26" s="35" t="n"/>
      <c r="M26" s="35" t="n"/>
      <c r="N26" s="35" t="n"/>
      <c r="O26" s="36" t="n"/>
      <c r="P26" s="36" t="n"/>
      <c r="Q26" s="23">
        <f>IF($A26="","",IFERROR(IF(OR($G26="",$S26&lt;&gt;"Yes"),"",$G26-TODAY()),""))</f>
        <v/>
      </c>
      <c r="R26" s="23">
        <f>IF($A26="","",IFERROR(IF($F26="","",MAX(0,IF($N26&lt;&gt;"",$N26-$F26,TODAY()-$F26))),""))</f>
        <v/>
      </c>
      <c r="S26" s="24">
        <f>IF($A26="","",IFERROR(VLOOKUP($K26,'Assumptions'!$A$3:$C$8,3,FALSE),"Check"))</f>
        <v/>
      </c>
      <c r="T26" s="8">
        <f>IF($A26="","",IFERROR(IF($S26="Check","Check status",IF($S26="No",IF($N26="","Check result date",IF($P26="","Check final adjustment","Complete / closed")),IF(OR($K26='Assumptions'!$A$5,$K26='Assumptions'!$A$6),IF($M26="","Check submitted date",IF(OR($L26="",TODAY()-$L26&gt;='Assumptions'!$L$4),"Follow up — review","Awaiting response")),IF($G26="","Check due date",IF($G26&lt;TODAY(),"Overdue — review",IF($G26&lt;=TODAY()+'Assumptions'!$L$3,"Due soon — review","On schedule")))))),"Check dates"))</f>
        <v/>
      </c>
      <c r="U26" s="25">
        <f>IF($A26="","",IF($K26="","",IFERROR(VLOOKUP($K26,'Assumptions'!$A$3:$C$8,2,FALSE),"Check status")))</f>
        <v/>
      </c>
      <c r="V26" s="18" t="n"/>
    </row>
    <row r="27" ht="32" customHeight="1">
      <c r="A27" s="16" t="n"/>
      <c r="B27" s="16" t="n"/>
      <c r="C27" s="16" t="n"/>
      <c r="D27" s="16" t="n"/>
      <c r="E27" s="35" t="n"/>
      <c r="F27" s="35" t="n"/>
      <c r="G27" s="35" t="n"/>
      <c r="H27" s="16" t="n"/>
      <c r="I27" s="18" t="n"/>
      <c r="J27" s="16" t="n"/>
      <c r="K27" s="16" t="n"/>
      <c r="L27" s="35" t="n"/>
      <c r="M27" s="35" t="n"/>
      <c r="N27" s="35" t="n"/>
      <c r="O27" s="36" t="n"/>
      <c r="P27" s="36" t="n"/>
      <c r="Q27" s="20">
        <f>IF($A27="","",IFERROR(IF(OR($G27="",$S27&lt;&gt;"Yes"),"",$G27-TODAY()),""))</f>
        <v/>
      </c>
      <c r="R27" s="20">
        <f>IF($A27="","",IFERROR(IF($F27="","",MAX(0,IF($N27&lt;&gt;"",$N27-$F27,TODAY()-$F27))),""))</f>
        <v/>
      </c>
      <c r="S27" s="21">
        <f>IF($A27="","",IFERROR(VLOOKUP($K27,'Assumptions'!$A$3:$C$8,3,FALSE),"Check"))</f>
        <v/>
      </c>
      <c r="T27" s="5">
        <f>IF($A27="","",IFERROR(IF($S27="Check","Check status",IF($S27="No",IF($N27="","Check result date",IF($P27="","Check final adjustment","Complete / closed")),IF(OR($K27='Assumptions'!$A$5,$K27='Assumptions'!$A$6),IF($M27="","Check submitted date",IF(OR($L27="",TODAY()-$L27&gt;='Assumptions'!$L$4),"Follow up — review","Awaiting response")),IF($G27="","Check due date",IF($G27&lt;TODAY(),"Overdue — review",IF($G27&lt;=TODAY()+'Assumptions'!$L$3,"Due soon — review","On schedule")))))),"Check dates"))</f>
        <v/>
      </c>
      <c r="U27" s="22">
        <f>IF($A27="","",IF($K27="","",IFERROR(VLOOKUP($K27,'Assumptions'!$A$3:$C$8,2,FALSE),"Check status")))</f>
        <v/>
      </c>
      <c r="V27" s="18" t="n"/>
    </row>
    <row r="28" ht="32" customHeight="1">
      <c r="A28" s="16" t="n"/>
      <c r="B28" s="16" t="n"/>
      <c r="C28" s="16" t="n"/>
      <c r="D28" s="16" t="n"/>
      <c r="E28" s="35" t="n"/>
      <c r="F28" s="35" t="n"/>
      <c r="G28" s="35" t="n"/>
      <c r="H28" s="16" t="n"/>
      <c r="I28" s="18" t="n"/>
      <c r="J28" s="16" t="n"/>
      <c r="K28" s="16" t="n"/>
      <c r="L28" s="35" t="n"/>
      <c r="M28" s="35" t="n"/>
      <c r="N28" s="35" t="n"/>
      <c r="O28" s="36" t="n"/>
      <c r="P28" s="36" t="n"/>
      <c r="Q28" s="23">
        <f>IF($A28="","",IFERROR(IF(OR($G28="",$S28&lt;&gt;"Yes"),"",$G28-TODAY()),""))</f>
        <v/>
      </c>
      <c r="R28" s="23">
        <f>IF($A28="","",IFERROR(IF($F28="","",MAX(0,IF($N28&lt;&gt;"",$N28-$F28,TODAY()-$F28))),""))</f>
        <v/>
      </c>
      <c r="S28" s="24">
        <f>IF($A28="","",IFERROR(VLOOKUP($K28,'Assumptions'!$A$3:$C$8,3,FALSE),"Check"))</f>
        <v/>
      </c>
      <c r="T28" s="8">
        <f>IF($A28="","",IFERROR(IF($S28="Check","Check status",IF($S28="No",IF($N28="","Check result date",IF($P28="","Check final adjustment","Complete / closed")),IF(OR($K28='Assumptions'!$A$5,$K28='Assumptions'!$A$6),IF($M28="","Check submitted date",IF(OR($L28="",TODAY()-$L28&gt;='Assumptions'!$L$4),"Follow up — review","Awaiting response")),IF($G28="","Check due date",IF($G28&lt;TODAY(),"Overdue — review",IF($G28&lt;=TODAY()+'Assumptions'!$L$3,"Due soon — review","On schedule")))))),"Check dates"))</f>
        <v/>
      </c>
      <c r="U28" s="25">
        <f>IF($A28="","",IF($K28="","",IFERROR(VLOOKUP($K28,'Assumptions'!$A$3:$C$8,2,FALSE),"Check status")))</f>
        <v/>
      </c>
      <c r="V28" s="18" t="n"/>
    </row>
    <row r="29" ht="32" customHeight="1">
      <c r="A29" s="16" t="n"/>
      <c r="B29" s="16" t="n"/>
      <c r="C29" s="16" t="n"/>
      <c r="D29" s="16" t="n"/>
      <c r="E29" s="35" t="n"/>
      <c r="F29" s="35" t="n"/>
      <c r="G29" s="35" t="n"/>
      <c r="H29" s="16" t="n"/>
      <c r="I29" s="18" t="n"/>
      <c r="J29" s="16" t="n"/>
      <c r="K29" s="16" t="n"/>
      <c r="L29" s="35" t="n"/>
      <c r="M29" s="35" t="n"/>
      <c r="N29" s="35" t="n"/>
      <c r="O29" s="36" t="n"/>
      <c r="P29" s="36" t="n"/>
      <c r="Q29" s="20">
        <f>IF($A29="","",IFERROR(IF(OR($G29="",$S29&lt;&gt;"Yes"),"",$G29-TODAY()),""))</f>
        <v/>
      </c>
      <c r="R29" s="20">
        <f>IF($A29="","",IFERROR(IF($F29="","",MAX(0,IF($N29&lt;&gt;"",$N29-$F29,TODAY()-$F29))),""))</f>
        <v/>
      </c>
      <c r="S29" s="21">
        <f>IF($A29="","",IFERROR(VLOOKUP($K29,'Assumptions'!$A$3:$C$8,3,FALSE),"Check"))</f>
        <v/>
      </c>
      <c r="T29" s="5">
        <f>IF($A29="","",IFERROR(IF($S29="Check","Check status",IF($S29="No",IF($N29="","Check result date",IF($P29="","Check final adjustment","Complete / closed")),IF(OR($K29='Assumptions'!$A$5,$K29='Assumptions'!$A$6),IF($M29="","Check submitted date",IF(OR($L29="",TODAY()-$L29&gt;='Assumptions'!$L$4),"Follow up — review","Awaiting response")),IF($G29="","Check due date",IF($G29&lt;TODAY(),"Overdue — review",IF($G29&lt;=TODAY()+'Assumptions'!$L$3,"Due soon — review","On schedule")))))),"Check dates"))</f>
        <v/>
      </c>
      <c r="U29" s="22">
        <f>IF($A29="","",IF($K29="","",IFERROR(VLOOKUP($K29,'Assumptions'!$A$3:$C$8,2,FALSE),"Check status")))</f>
        <v/>
      </c>
      <c r="V29" s="18" t="n"/>
    </row>
    <row r="30" ht="32" customHeight="1">
      <c r="A30" s="16" t="n"/>
      <c r="B30" s="16" t="n"/>
      <c r="C30" s="16" t="n"/>
      <c r="D30" s="16" t="n"/>
      <c r="E30" s="35" t="n"/>
      <c r="F30" s="35" t="n"/>
      <c r="G30" s="35" t="n"/>
      <c r="H30" s="16" t="n"/>
      <c r="I30" s="18" t="n"/>
      <c r="J30" s="16" t="n"/>
      <c r="K30" s="16" t="n"/>
      <c r="L30" s="35" t="n"/>
      <c r="M30" s="35" t="n"/>
      <c r="N30" s="35" t="n"/>
      <c r="O30" s="36" t="n"/>
      <c r="P30" s="36" t="n"/>
      <c r="Q30" s="23">
        <f>IF($A30="","",IFERROR(IF(OR($G30="",$S30&lt;&gt;"Yes"),"",$G30-TODAY()),""))</f>
        <v/>
      </c>
      <c r="R30" s="23">
        <f>IF($A30="","",IFERROR(IF($F30="","",MAX(0,IF($N30&lt;&gt;"",$N30-$F30,TODAY()-$F30))),""))</f>
        <v/>
      </c>
      <c r="S30" s="24">
        <f>IF($A30="","",IFERROR(VLOOKUP($K30,'Assumptions'!$A$3:$C$8,3,FALSE),"Check"))</f>
        <v/>
      </c>
      <c r="T30" s="8">
        <f>IF($A30="","",IFERROR(IF($S30="Check","Check status",IF($S30="No",IF($N30="","Check result date",IF($P30="","Check final adjustment","Complete / closed")),IF(OR($K30='Assumptions'!$A$5,$K30='Assumptions'!$A$6),IF($M30="","Check submitted date",IF(OR($L30="",TODAY()-$L30&gt;='Assumptions'!$L$4),"Follow up — review","Awaiting response")),IF($G30="","Check due date",IF($G30&lt;TODAY(),"Overdue — review",IF($G30&lt;=TODAY()+'Assumptions'!$L$3,"Due soon — review","On schedule")))))),"Check dates"))</f>
        <v/>
      </c>
      <c r="U30" s="25">
        <f>IF($A30="","",IF($K30="","",IFERROR(VLOOKUP($K30,'Assumptions'!$A$3:$C$8,2,FALSE),"Check status")))</f>
        <v/>
      </c>
      <c r="V30" s="18" t="n"/>
    </row>
    <row r="31" ht="32" customHeight="1">
      <c r="A31" s="16" t="n"/>
      <c r="B31" s="16" t="n"/>
      <c r="C31" s="16" t="n"/>
      <c r="D31" s="16" t="n"/>
      <c r="E31" s="35" t="n"/>
      <c r="F31" s="35" t="n"/>
      <c r="G31" s="35" t="n"/>
      <c r="H31" s="16" t="n"/>
      <c r="I31" s="18" t="n"/>
      <c r="J31" s="16" t="n"/>
      <c r="K31" s="16" t="n"/>
      <c r="L31" s="35" t="n"/>
      <c r="M31" s="35" t="n"/>
      <c r="N31" s="35" t="n"/>
      <c r="O31" s="36" t="n"/>
      <c r="P31" s="36" t="n"/>
      <c r="Q31" s="20">
        <f>IF($A31="","",IFERROR(IF(OR($G31="",$S31&lt;&gt;"Yes"),"",$G31-TODAY()),""))</f>
        <v/>
      </c>
      <c r="R31" s="20">
        <f>IF($A31="","",IFERROR(IF($F31="","",MAX(0,IF($N31&lt;&gt;"",$N31-$F31,TODAY()-$F31))),""))</f>
        <v/>
      </c>
      <c r="S31" s="21">
        <f>IF($A31="","",IFERROR(VLOOKUP($K31,'Assumptions'!$A$3:$C$8,3,FALSE),"Check"))</f>
        <v/>
      </c>
      <c r="T31" s="5">
        <f>IF($A31="","",IFERROR(IF($S31="Check","Check status",IF($S31="No",IF($N31="","Check result date",IF($P31="","Check final adjustment","Complete / closed")),IF(OR($K31='Assumptions'!$A$5,$K31='Assumptions'!$A$6),IF($M31="","Check submitted date",IF(OR($L31="",TODAY()-$L31&gt;='Assumptions'!$L$4),"Follow up — review","Awaiting response")),IF($G31="","Check due date",IF($G31&lt;TODAY(),"Overdue — review",IF($G31&lt;=TODAY()+'Assumptions'!$L$3,"Due soon — review","On schedule")))))),"Check dates"))</f>
        <v/>
      </c>
      <c r="U31" s="22">
        <f>IF($A31="","",IF($K31="","",IFERROR(VLOOKUP($K31,'Assumptions'!$A$3:$C$8,2,FALSE),"Check status")))</f>
        <v/>
      </c>
      <c r="V31" s="18" t="n"/>
    </row>
    <row r="32" ht="32" customHeight="1">
      <c r="A32" s="16" t="n"/>
      <c r="B32" s="16" t="n"/>
      <c r="C32" s="16" t="n"/>
      <c r="D32" s="16" t="n"/>
      <c r="E32" s="35" t="n"/>
      <c r="F32" s="35" t="n"/>
      <c r="G32" s="35" t="n"/>
      <c r="H32" s="16" t="n"/>
      <c r="I32" s="18" t="n"/>
      <c r="J32" s="16" t="n"/>
      <c r="K32" s="16" t="n"/>
      <c r="L32" s="35" t="n"/>
      <c r="M32" s="35" t="n"/>
      <c r="N32" s="35" t="n"/>
      <c r="O32" s="36" t="n"/>
      <c r="P32" s="36" t="n"/>
      <c r="Q32" s="23">
        <f>IF($A32="","",IFERROR(IF(OR($G32="",$S32&lt;&gt;"Yes"),"",$G32-TODAY()),""))</f>
        <v/>
      </c>
      <c r="R32" s="23">
        <f>IF($A32="","",IFERROR(IF($F32="","",MAX(0,IF($N32&lt;&gt;"",$N32-$F32,TODAY()-$F32))),""))</f>
        <v/>
      </c>
      <c r="S32" s="24">
        <f>IF($A32="","",IFERROR(VLOOKUP($K32,'Assumptions'!$A$3:$C$8,3,FALSE),"Check"))</f>
        <v/>
      </c>
      <c r="T32" s="8">
        <f>IF($A32="","",IFERROR(IF($S32="Check","Check status",IF($S32="No",IF($N32="","Check result date",IF($P32="","Check final adjustment","Complete / closed")),IF(OR($K32='Assumptions'!$A$5,$K32='Assumptions'!$A$6),IF($M32="","Check submitted date",IF(OR($L32="",TODAY()-$L32&gt;='Assumptions'!$L$4),"Follow up — review","Awaiting response")),IF($G32="","Check due date",IF($G32&lt;TODAY(),"Overdue — review",IF($G32&lt;=TODAY()+'Assumptions'!$L$3,"Due soon — review","On schedule")))))),"Check dates"))</f>
        <v/>
      </c>
      <c r="U32" s="25">
        <f>IF($A32="","",IF($K32="","",IFERROR(VLOOKUP($K32,'Assumptions'!$A$3:$C$8,2,FALSE),"Check status")))</f>
        <v/>
      </c>
      <c r="V32" s="18" t="n"/>
    </row>
    <row r="33" ht="32" customHeight="1">
      <c r="A33" s="16" t="n"/>
      <c r="B33" s="16" t="n"/>
      <c r="C33" s="16" t="n"/>
      <c r="D33" s="16" t="n"/>
      <c r="E33" s="35" t="n"/>
      <c r="F33" s="35" t="n"/>
      <c r="G33" s="35" t="n"/>
      <c r="H33" s="16" t="n"/>
      <c r="I33" s="18" t="n"/>
      <c r="J33" s="16" t="n"/>
      <c r="K33" s="16" t="n"/>
      <c r="L33" s="35" t="n"/>
      <c r="M33" s="35" t="n"/>
      <c r="N33" s="35" t="n"/>
      <c r="O33" s="36" t="n"/>
      <c r="P33" s="36" t="n"/>
      <c r="Q33" s="20">
        <f>IF($A33="","",IFERROR(IF(OR($G33="",$S33&lt;&gt;"Yes"),"",$G33-TODAY()),""))</f>
        <v/>
      </c>
      <c r="R33" s="20">
        <f>IF($A33="","",IFERROR(IF($F33="","",MAX(0,IF($N33&lt;&gt;"",$N33-$F33,TODAY()-$F33))),""))</f>
        <v/>
      </c>
      <c r="S33" s="21">
        <f>IF($A33="","",IFERROR(VLOOKUP($K33,'Assumptions'!$A$3:$C$8,3,FALSE),"Check"))</f>
        <v/>
      </c>
      <c r="T33" s="5">
        <f>IF($A33="","",IFERROR(IF($S33="Check","Check status",IF($S33="No",IF($N33="","Check result date",IF($P33="","Check final adjustment","Complete / closed")),IF(OR($K33='Assumptions'!$A$5,$K33='Assumptions'!$A$6),IF($M33="","Check submitted date",IF(OR($L33="",TODAY()-$L33&gt;='Assumptions'!$L$4),"Follow up — review","Awaiting response")),IF($G33="","Check due date",IF($G33&lt;TODAY(),"Overdue — review",IF($G33&lt;=TODAY()+'Assumptions'!$L$3,"Due soon — review","On schedule")))))),"Check dates"))</f>
        <v/>
      </c>
      <c r="U33" s="22">
        <f>IF($A33="","",IF($K33="","",IFERROR(VLOOKUP($K33,'Assumptions'!$A$3:$C$8,2,FALSE),"Check status")))</f>
        <v/>
      </c>
      <c r="V33" s="18" t="n"/>
    </row>
    <row r="34" ht="32" customHeight="1">
      <c r="A34" s="16" t="n"/>
      <c r="B34" s="16" t="n"/>
      <c r="C34" s="16" t="n"/>
      <c r="D34" s="16" t="n"/>
      <c r="E34" s="35" t="n"/>
      <c r="F34" s="35" t="n"/>
      <c r="G34" s="35" t="n"/>
      <c r="H34" s="16" t="n"/>
      <c r="I34" s="18" t="n"/>
      <c r="J34" s="16" t="n"/>
      <c r="K34" s="16" t="n"/>
      <c r="L34" s="35" t="n"/>
      <c r="M34" s="35" t="n"/>
      <c r="N34" s="35" t="n"/>
      <c r="O34" s="36" t="n"/>
      <c r="P34" s="36" t="n"/>
      <c r="Q34" s="23">
        <f>IF($A34="","",IFERROR(IF(OR($G34="",$S34&lt;&gt;"Yes"),"",$G34-TODAY()),""))</f>
        <v/>
      </c>
      <c r="R34" s="23">
        <f>IF($A34="","",IFERROR(IF($F34="","",MAX(0,IF($N34&lt;&gt;"",$N34-$F34,TODAY()-$F34))),""))</f>
        <v/>
      </c>
      <c r="S34" s="24">
        <f>IF($A34="","",IFERROR(VLOOKUP($K34,'Assumptions'!$A$3:$C$8,3,FALSE),"Check"))</f>
        <v/>
      </c>
      <c r="T34" s="8">
        <f>IF($A34="","",IFERROR(IF($S34="Check","Check status",IF($S34="No",IF($N34="","Check result date",IF($P34="","Check final adjustment","Complete / closed")),IF(OR($K34='Assumptions'!$A$5,$K34='Assumptions'!$A$6),IF($M34="","Check submitted date",IF(OR($L34="",TODAY()-$L34&gt;='Assumptions'!$L$4),"Follow up — review","Awaiting response")),IF($G34="","Check due date",IF($G34&lt;TODAY(),"Overdue — review",IF($G34&lt;=TODAY()+'Assumptions'!$L$3,"Due soon — review","On schedule")))))),"Check dates"))</f>
        <v/>
      </c>
      <c r="U34" s="25">
        <f>IF($A34="","",IF($K34="","",IFERROR(VLOOKUP($K34,'Assumptions'!$A$3:$C$8,2,FALSE),"Check status")))</f>
        <v/>
      </c>
      <c r="V34" s="18" t="n"/>
    </row>
    <row r="35" ht="32" customHeight="1">
      <c r="A35" s="16" t="n"/>
      <c r="B35" s="16" t="n"/>
      <c r="C35" s="16" t="n"/>
      <c r="D35" s="16" t="n"/>
      <c r="E35" s="35" t="n"/>
      <c r="F35" s="35" t="n"/>
      <c r="G35" s="35" t="n"/>
      <c r="H35" s="16" t="n"/>
      <c r="I35" s="18" t="n"/>
      <c r="J35" s="16" t="n"/>
      <c r="K35" s="16" t="n"/>
      <c r="L35" s="35" t="n"/>
      <c r="M35" s="35" t="n"/>
      <c r="N35" s="35" t="n"/>
      <c r="O35" s="36" t="n"/>
      <c r="P35" s="36" t="n"/>
      <c r="Q35" s="20">
        <f>IF($A35="","",IFERROR(IF(OR($G35="",$S35&lt;&gt;"Yes"),"",$G35-TODAY()),""))</f>
        <v/>
      </c>
      <c r="R35" s="20">
        <f>IF($A35="","",IFERROR(IF($F35="","",MAX(0,IF($N35&lt;&gt;"",$N35-$F35,TODAY()-$F35))),""))</f>
        <v/>
      </c>
      <c r="S35" s="21">
        <f>IF($A35="","",IFERROR(VLOOKUP($K35,'Assumptions'!$A$3:$C$8,3,FALSE),"Check"))</f>
        <v/>
      </c>
      <c r="T35" s="5">
        <f>IF($A35="","",IFERROR(IF($S35="Check","Check status",IF($S35="No",IF($N35="","Check result date",IF($P35="","Check final adjustment","Complete / closed")),IF(OR($K35='Assumptions'!$A$5,$K35='Assumptions'!$A$6),IF($M35="","Check submitted date",IF(OR($L35="",TODAY()-$L35&gt;='Assumptions'!$L$4),"Follow up — review","Awaiting response")),IF($G35="","Check due date",IF($G35&lt;TODAY(),"Overdue — review",IF($G35&lt;=TODAY()+'Assumptions'!$L$3,"Due soon — review","On schedule")))))),"Check dates"))</f>
        <v/>
      </c>
      <c r="U35" s="22">
        <f>IF($A35="","",IF($K35="","",IFERROR(VLOOKUP($K35,'Assumptions'!$A$3:$C$8,2,FALSE),"Check status")))</f>
        <v/>
      </c>
      <c r="V35" s="18" t="n"/>
    </row>
    <row r="36" ht="32" customHeight="1">
      <c r="A36" s="16" t="n"/>
      <c r="B36" s="16" t="n"/>
      <c r="C36" s="16" t="n"/>
      <c r="D36" s="16" t="n"/>
      <c r="E36" s="35" t="n"/>
      <c r="F36" s="35" t="n"/>
      <c r="G36" s="35" t="n"/>
      <c r="H36" s="16" t="n"/>
      <c r="I36" s="18" t="n"/>
      <c r="J36" s="16" t="n"/>
      <c r="K36" s="16" t="n"/>
      <c r="L36" s="35" t="n"/>
      <c r="M36" s="35" t="n"/>
      <c r="N36" s="35" t="n"/>
      <c r="O36" s="36" t="n"/>
      <c r="P36" s="36" t="n"/>
      <c r="Q36" s="23">
        <f>IF($A36="","",IFERROR(IF(OR($G36="",$S36&lt;&gt;"Yes"),"",$G36-TODAY()),""))</f>
        <v/>
      </c>
      <c r="R36" s="23">
        <f>IF($A36="","",IFERROR(IF($F36="","",MAX(0,IF($N36&lt;&gt;"",$N36-$F36,TODAY()-$F36))),""))</f>
        <v/>
      </c>
      <c r="S36" s="24">
        <f>IF($A36="","",IFERROR(VLOOKUP($K36,'Assumptions'!$A$3:$C$8,3,FALSE),"Check"))</f>
        <v/>
      </c>
      <c r="T36" s="8">
        <f>IF($A36="","",IFERROR(IF($S36="Check","Check status",IF($S36="No",IF($N36="","Check result date",IF($P36="","Check final adjustment","Complete / closed")),IF(OR($K36='Assumptions'!$A$5,$K36='Assumptions'!$A$6),IF($M36="","Check submitted date",IF(OR($L36="",TODAY()-$L36&gt;='Assumptions'!$L$4),"Follow up — review","Awaiting response")),IF($G36="","Check due date",IF($G36&lt;TODAY(),"Overdue — review",IF($G36&lt;=TODAY()+'Assumptions'!$L$3,"Due soon — review","On schedule")))))),"Check dates"))</f>
        <v/>
      </c>
      <c r="U36" s="25">
        <f>IF($A36="","",IF($K36="","",IFERROR(VLOOKUP($K36,'Assumptions'!$A$3:$C$8,2,FALSE),"Check status")))</f>
        <v/>
      </c>
      <c r="V36" s="18" t="n"/>
    </row>
    <row r="37" ht="32" customHeight="1">
      <c r="A37" s="16" t="n"/>
      <c r="B37" s="16" t="n"/>
      <c r="C37" s="16" t="n"/>
      <c r="D37" s="16" t="n"/>
      <c r="E37" s="35" t="n"/>
      <c r="F37" s="35" t="n"/>
      <c r="G37" s="35" t="n"/>
      <c r="H37" s="16" t="n"/>
      <c r="I37" s="18" t="n"/>
      <c r="J37" s="16" t="n"/>
      <c r="K37" s="16" t="n"/>
      <c r="L37" s="35" t="n"/>
      <c r="M37" s="35" t="n"/>
      <c r="N37" s="35" t="n"/>
      <c r="O37" s="36" t="n"/>
      <c r="P37" s="36" t="n"/>
      <c r="Q37" s="20">
        <f>IF($A37="","",IFERROR(IF(OR($G37="",$S37&lt;&gt;"Yes"),"",$G37-TODAY()),""))</f>
        <v/>
      </c>
      <c r="R37" s="20">
        <f>IF($A37="","",IFERROR(IF($F37="","",MAX(0,IF($N37&lt;&gt;"",$N37-$F37,TODAY()-$F37))),""))</f>
        <v/>
      </c>
      <c r="S37" s="21">
        <f>IF($A37="","",IFERROR(VLOOKUP($K37,'Assumptions'!$A$3:$C$8,3,FALSE),"Check"))</f>
        <v/>
      </c>
      <c r="T37" s="5">
        <f>IF($A37="","",IFERROR(IF($S37="Check","Check status",IF($S37="No",IF($N37="","Check result date",IF($P37="","Check final adjustment","Complete / closed")),IF(OR($K37='Assumptions'!$A$5,$K37='Assumptions'!$A$6),IF($M37="","Check submitted date",IF(OR($L37="",TODAY()-$L37&gt;='Assumptions'!$L$4),"Follow up — review","Awaiting response")),IF($G37="","Check due date",IF($G37&lt;TODAY(),"Overdue — review",IF($G37&lt;=TODAY()+'Assumptions'!$L$3,"Due soon — review","On schedule")))))),"Check dates"))</f>
        <v/>
      </c>
      <c r="U37" s="22">
        <f>IF($A37="","",IF($K37="","",IFERROR(VLOOKUP($K37,'Assumptions'!$A$3:$C$8,2,FALSE),"Check status")))</f>
        <v/>
      </c>
      <c r="V37" s="18" t="n"/>
    </row>
    <row r="38" ht="32" customHeight="1">
      <c r="A38" s="16" t="n"/>
      <c r="B38" s="16" t="n"/>
      <c r="C38" s="16" t="n"/>
      <c r="D38" s="16" t="n"/>
      <c r="E38" s="35" t="n"/>
      <c r="F38" s="35" t="n"/>
      <c r="G38" s="35" t="n"/>
      <c r="H38" s="16" t="n"/>
      <c r="I38" s="18" t="n"/>
      <c r="J38" s="16" t="n"/>
      <c r="K38" s="16" t="n"/>
      <c r="L38" s="35" t="n"/>
      <c r="M38" s="35" t="n"/>
      <c r="N38" s="35" t="n"/>
      <c r="O38" s="36" t="n"/>
      <c r="P38" s="36" t="n"/>
      <c r="Q38" s="23">
        <f>IF($A38="","",IFERROR(IF(OR($G38="",$S38&lt;&gt;"Yes"),"",$G38-TODAY()),""))</f>
        <v/>
      </c>
      <c r="R38" s="23">
        <f>IF($A38="","",IFERROR(IF($F38="","",MAX(0,IF($N38&lt;&gt;"",$N38-$F38,TODAY()-$F38))),""))</f>
        <v/>
      </c>
      <c r="S38" s="24">
        <f>IF($A38="","",IFERROR(VLOOKUP($K38,'Assumptions'!$A$3:$C$8,3,FALSE),"Check"))</f>
        <v/>
      </c>
      <c r="T38" s="8">
        <f>IF($A38="","",IFERROR(IF($S38="Check","Check status",IF($S38="No",IF($N38="","Check result date",IF($P38="","Check final adjustment","Complete / closed")),IF(OR($K38='Assumptions'!$A$5,$K38='Assumptions'!$A$6),IF($M38="","Check submitted date",IF(OR($L38="",TODAY()-$L38&gt;='Assumptions'!$L$4),"Follow up — review","Awaiting response")),IF($G38="","Check due date",IF($G38&lt;TODAY(),"Overdue — review",IF($G38&lt;=TODAY()+'Assumptions'!$L$3,"Due soon — review","On schedule")))))),"Check dates"))</f>
        <v/>
      </c>
      <c r="U38" s="25">
        <f>IF($A38="","",IF($K38="","",IFERROR(VLOOKUP($K38,'Assumptions'!$A$3:$C$8,2,FALSE),"Check status")))</f>
        <v/>
      </c>
      <c r="V38" s="18" t="n"/>
    </row>
    <row r="39" ht="32" customHeight="1">
      <c r="A39" s="16" t="n"/>
      <c r="B39" s="16" t="n"/>
      <c r="C39" s="16" t="n"/>
      <c r="D39" s="16" t="n"/>
      <c r="E39" s="35" t="n"/>
      <c r="F39" s="35" t="n"/>
      <c r="G39" s="35" t="n"/>
      <c r="H39" s="16" t="n"/>
      <c r="I39" s="18" t="n"/>
      <c r="J39" s="16" t="n"/>
      <c r="K39" s="16" t="n"/>
      <c r="L39" s="35" t="n"/>
      <c r="M39" s="35" t="n"/>
      <c r="N39" s="35" t="n"/>
      <c r="O39" s="36" t="n"/>
      <c r="P39" s="36" t="n"/>
      <c r="Q39" s="20">
        <f>IF($A39="","",IFERROR(IF(OR($G39="",$S39&lt;&gt;"Yes"),"",$G39-TODAY()),""))</f>
        <v/>
      </c>
      <c r="R39" s="20">
        <f>IF($A39="","",IFERROR(IF($F39="","",MAX(0,IF($N39&lt;&gt;"",$N39-$F39,TODAY()-$F39))),""))</f>
        <v/>
      </c>
      <c r="S39" s="21">
        <f>IF($A39="","",IFERROR(VLOOKUP($K39,'Assumptions'!$A$3:$C$8,3,FALSE),"Check"))</f>
        <v/>
      </c>
      <c r="T39" s="5">
        <f>IF($A39="","",IFERROR(IF($S39="Check","Check status",IF($S39="No",IF($N39="","Check result date",IF($P39="","Check final adjustment","Complete / closed")),IF(OR($K39='Assumptions'!$A$5,$K39='Assumptions'!$A$6),IF($M39="","Check submitted date",IF(OR($L39="",TODAY()-$L39&gt;='Assumptions'!$L$4),"Follow up — review","Awaiting response")),IF($G39="","Check due date",IF($G39&lt;TODAY(),"Overdue — review",IF($G39&lt;=TODAY()+'Assumptions'!$L$3,"Due soon — review","On schedule")))))),"Check dates"))</f>
        <v/>
      </c>
      <c r="U39" s="22">
        <f>IF($A39="","",IF($K39="","",IFERROR(VLOOKUP($K39,'Assumptions'!$A$3:$C$8,2,FALSE),"Check status")))</f>
        <v/>
      </c>
      <c r="V39" s="18" t="n"/>
    </row>
    <row r="40" ht="32" customHeight="1">
      <c r="A40" s="16" t="n"/>
      <c r="B40" s="16" t="n"/>
      <c r="C40" s="16" t="n"/>
      <c r="D40" s="16" t="n"/>
      <c r="E40" s="35" t="n"/>
      <c r="F40" s="35" t="n"/>
      <c r="G40" s="35" t="n"/>
      <c r="H40" s="16" t="n"/>
      <c r="I40" s="18" t="n"/>
      <c r="J40" s="16" t="n"/>
      <c r="K40" s="16" t="n"/>
      <c r="L40" s="35" t="n"/>
      <c r="M40" s="35" t="n"/>
      <c r="N40" s="35" t="n"/>
      <c r="O40" s="36" t="n"/>
      <c r="P40" s="36" t="n"/>
      <c r="Q40" s="23">
        <f>IF($A40="","",IFERROR(IF(OR($G40="",$S40&lt;&gt;"Yes"),"",$G40-TODAY()),""))</f>
        <v/>
      </c>
      <c r="R40" s="23">
        <f>IF($A40="","",IFERROR(IF($F40="","",MAX(0,IF($N40&lt;&gt;"",$N40-$F40,TODAY()-$F40))),""))</f>
        <v/>
      </c>
      <c r="S40" s="24">
        <f>IF($A40="","",IFERROR(VLOOKUP($K40,'Assumptions'!$A$3:$C$8,3,FALSE),"Check"))</f>
        <v/>
      </c>
      <c r="T40" s="8">
        <f>IF($A40="","",IFERROR(IF($S40="Check","Check status",IF($S40="No",IF($N40="","Check result date",IF($P40="","Check final adjustment","Complete / closed")),IF(OR($K40='Assumptions'!$A$5,$K40='Assumptions'!$A$6),IF($M40="","Check submitted date",IF(OR($L40="",TODAY()-$L40&gt;='Assumptions'!$L$4),"Follow up — review","Awaiting response")),IF($G40="","Check due date",IF($G40&lt;TODAY(),"Overdue — review",IF($G40&lt;=TODAY()+'Assumptions'!$L$3,"Due soon — review","On schedule")))))),"Check dates"))</f>
        <v/>
      </c>
      <c r="U40" s="25">
        <f>IF($A40="","",IF($K40="","",IFERROR(VLOOKUP($K40,'Assumptions'!$A$3:$C$8,2,FALSE),"Check status")))</f>
        <v/>
      </c>
      <c r="V40" s="18" t="n"/>
    </row>
    <row r="41" ht="32" customHeight="1">
      <c r="A41" s="16" t="n"/>
      <c r="B41" s="16" t="n"/>
      <c r="C41" s="16" t="n"/>
      <c r="D41" s="16" t="n"/>
      <c r="E41" s="35" t="n"/>
      <c r="F41" s="35" t="n"/>
      <c r="G41" s="35" t="n"/>
      <c r="H41" s="16" t="n"/>
      <c r="I41" s="18" t="n"/>
      <c r="J41" s="16" t="n"/>
      <c r="K41" s="16" t="n"/>
      <c r="L41" s="35" t="n"/>
      <c r="M41" s="35" t="n"/>
      <c r="N41" s="35" t="n"/>
      <c r="O41" s="36" t="n"/>
      <c r="P41" s="36" t="n"/>
      <c r="Q41" s="20">
        <f>IF($A41="","",IFERROR(IF(OR($G41="",$S41&lt;&gt;"Yes"),"",$G41-TODAY()),""))</f>
        <v/>
      </c>
      <c r="R41" s="20">
        <f>IF($A41="","",IFERROR(IF($F41="","",MAX(0,IF($N41&lt;&gt;"",$N41-$F41,TODAY()-$F41))),""))</f>
        <v/>
      </c>
      <c r="S41" s="21">
        <f>IF($A41="","",IFERROR(VLOOKUP($K41,'Assumptions'!$A$3:$C$8,3,FALSE),"Check"))</f>
        <v/>
      </c>
      <c r="T41" s="5">
        <f>IF($A41="","",IFERROR(IF($S41="Check","Check status",IF($S41="No",IF($N41="","Check result date",IF($P41="","Check final adjustment","Complete / closed")),IF(OR($K41='Assumptions'!$A$5,$K41='Assumptions'!$A$6),IF($M41="","Check submitted date",IF(OR($L41="",TODAY()-$L41&gt;='Assumptions'!$L$4),"Follow up — review","Awaiting response")),IF($G41="","Check due date",IF($G41&lt;TODAY(),"Overdue — review",IF($G41&lt;=TODAY()+'Assumptions'!$L$3,"Due soon — review","On schedule")))))),"Check dates"))</f>
        <v/>
      </c>
      <c r="U41" s="22">
        <f>IF($A41="","",IF($K41="","",IFERROR(VLOOKUP($K41,'Assumptions'!$A$3:$C$8,2,FALSE),"Check status")))</f>
        <v/>
      </c>
      <c r="V41" s="18" t="n"/>
    </row>
    <row r="42" ht="32" customHeight="1">
      <c r="A42" s="16" t="n"/>
      <c r="B42" s="16" t="n"/>
      <c r="C42" s="16" t="n"/>
      <c r="D42" s="16" t="n"/>
      <c r="E42" s="35" t="n"/>
      <c r="F42" s="35" t="n"/>
      <c r="G42" s="35" t="n"/>
      <c r="H42" s="16" t="n"/>
      <c r="I42" s="18" t="n"/>
      <c r="J42" s="16" t="n"/>
      <c r="K42" s="16" t="n"/>
      <c r="L42" s="35" t="n"/>
      <c r="M42" s="35" t="n"/>
      <c r="N42" s="35" t="n"/>
      <c r="O42" s="36" t="n"/>
      <c r="P42" s="36" t="n"/>
      <c r="Q42" s="23">
        <f>IF($A42="","",IFERROR(IF(OR($G42="",$S42&lt;&gt;"Yes"),"",$G42-TODAY()),""))</f>
        <v/>
      </c>
      <c r="R42" s="23">
        <f>IF($A42="","",IFERROR(IF($F42="","",MAX(0,IF($N42&lt;&gt;"",$N42-$F42,TODAY()-$F42))),""))</f>
        <v/>
      </c>
      <c r="S42" s="24">
        <f>IF($A42="","",IFERROR(VLOOKUP($K42,'Assumptions'!$A$3:$C$8,3,FALSE),"Check"))</f>
        <v/>
      </c>
      <c r="T42" s="8">
        <f>IF($A42="","",IFERROR(IF($S42="Check","Check status",IF($S42="No",IF($N42="","Check result date",IF($P42="","Check final adjustment","Complete / closed")),IF(OR($K42='Assumptions'!$A$5,$K42='Assumptions'!$A$6),IF($M42="","Check submitted date",IF(OR($L42="",TODAY()-$L42&gt;='Assumptions'!$L$4),"Follow up — review","Awaiting response")),IF($G42="","Check due date",IF($G42&lt;TODAY(),"Overdue — review",IF($G42&lt;=TODAY()+'Assumptions'!$L$3,"Due soon — review","On schedule")))))),"Check dates"))</f>
        <v/>
      </c>
      <c r="U42" s="25">
        <f>IF($A42="","",IF($K42="","",IFERROR(VLOOKUP($K42,'Assumptions'!$A$3:$C$8,2,FALSE),"Check status")))</f>
        <v/>
      </c>
      <c r="V42" s="18" t="n"/>
    </row>
    <row r="43" ht="32" customHeight="1">
      <c r="A43" s="16" t="n"/>
      <c r="B43" s="16" t="n"/>
      <c r="C43" s="16" t="n"/>
      <c r="D43" s="16" t="n"/>
      <c r="E43" s="35" t="n"/>
      <c r="F43" s="35" t="n"/>
      <c r="G43" s="35" t="n"/>
      <c r="H43" s="16" t="n"/>
      <c r="I43" s="18" t="n"/>
      <c r="J43" s="16" t="n"/>
      <c r="K43" s="16" t="n"/>
      <c r="L43" s="35" t="n"/>
      <c r="M43" s="35" t="n"/>
      <c r="N43" s="35" t="n"/>
      <c r="O43" s="36" t="n"/>
      <c r="P43" s="36" t="n"/>
      <c r="Q43" s="20">
        <f>IF($A43="","",IFERROR(IF(OR($G43="",$S43&lt;&gt;"Yes"),"",$G43-TODAY()),""))</f>
        <v/>
      </c>
      <c r="R43" s="20">
        <f>IF($A43="","",IFERROR(IF($F43="","",MAX(0,IF($N43&lt;&gt;"",$N43-$F43,TODAY()-$F43))),""))</f>
        <v/>
      </c>
      <c r="S43" s="21">
        <f>IF($A43="","",IFERROR(VLOOKUP($K43,'Assumptions'!$A$3:$C$8,3,FALSE),"Check"))</f>
        <v/>
      </c>
      <c r="T43" s="5">
        <f>IF($A43="","",IFERROR(IF($S43="Check","Check status",IF($S43="No",IF($N43="","Check result date",IF($P43="","Check final adjustment","Complete / closed")),IF(OR($K43='Assumptions'!$A$5,$K43='Assumptions'!$A$6),IF($M43="","Check submitted date",IF(OR($L43="",TODAY()-$L43&gt;='Assumptions'!$L$4),"Follow up — review","Awaiting response")),IF($G43="","Check due date",IF($G43&lt;TODAY(),"Overdue — review",IF($G43&lt;=TODAY()+'Assumptions'!$L$3,"Due soon — review","On schedule")))))),"Check dates"))</f>
        <v/>
      </c>
      <c r="U43" s="22">
        <f>IF($A43="","",IF($K43="","",IFERROR(VLOOKUP($K43,'Assumptions'!$A$3:$C$8,2,FALSE),"Check status")))</f>
        <v/>
      </c>
      <c r="V43" s="18" t="n"/>
    </row>
    <row r="44" ht="32" customHeight="1">
      <c r="A44" s="16" t="n"/>
      <c r="B44" s="16" t="n"/>
      <c r="C44" s="16" t="n"/>
      <c r="D44" s="16" t="n"/>
      <c r="E44" s="35" t="n"/>
      <c r="F44" s="35" t="n"/>
      <c r="G44" s="35" t="n"/>
      <c r="H44" s="16" t="n"/>
      <c r="I44" s="18" t="n"/>
      <c r="J44" s="16" t="n"/>
      <c r="K44" s="16" t="n"/>
      <c r="L44" s="35" t="n"/>
      <c r="M44" s="35" t="n"/>
      <c r="N44" s="35" t="n"/>
      <c r="O44" s="36" t="n"/>
      <c r="P44" s="36" t="n"/>
      <c r="Q44" s="23">
        <f>IF($A44="","",IFERROR(IF(OR($G44="",$S44&lt;&gt;"Yes"),"",$G44-TODAY()),""))</f>
        <v/>
      </c>
      <c r="R44" s="23">
        <f>IF($A44="","",IFERROR(IF($F44="","",MAX(0,IF($N44&lt;&gt;"",$N44-$F44,TODAY()-$F44))),""))</f>
        <v/>
      </c>
      <c r="S44" s="24">
        <f>IF($A44="","",IFERROR(VLOOKUP($K44,'Assumptions'!$A$3:$C$8,3,FALSE),"Check"))</f>
        <v/>
      </c>
      <c r="T44" s="8">
        <f>IF($A44="","",IFERROR(IF($S44="Check","Check status",IF($S44="No",IF($N44="","Check result date",IF($P44="","Check final adjustment","Complete / closed")),IF(OR($K44='Assumptions'!$A$5,$K44='Assumptions'!$A$6),IF($M44="","Check submitted date",IF(OR($L44="",TODAY()-$L44&gt;='Assumptions'!$L$4),"Follow up — review","Awaiting response")),IF($G44="","Check due date",IF($G44&lt;TODAY(),"Overdue — review",IF($G44&lt;=TODAY()+'Assumptions'!$L$3,"Due soon — review","On schedule")))))),"Check dates"))</f>
        <v/>
      </c>
      <c r="U44" s="25">
        <f>IF($A44="","",IF($K44="","",IFERROR(VLOOKUP($K44,'Assumptions'!$A$3:$C$8,2,FALSE),"Check status")))</f>
        <v/>
      </c>
      <c r="V44" s="18" t="n"/>
    </row>
    <row r="45" ht="32" customHeight="1">
      <c r="A45" s="16" t="n"/>
      <c r="B45" s="16" t="n"/>
      <c r="C45" s="16" t="n"/>
      <c r="D45" s="16" t="n"/>
      <c r="E45" s="35" t="n"/>
      <c r="F45" s="35" t="n"/>
      <c r="G45" s="35" t="n"/>
      <c r="H45" s="16" t="n"/>
      <c r="I45" s="18" t="n"/>
      <c r="J45" s="16" t="n"/>
      <c r="K45" s="16" t="n"/>
      <c r="L45" s="35" t="n"/>
      <c r="M45" s="35" t="n"/>
      <c r="N45" s="35" t="n"/>
      <c r="O45" s="36" t="n"/>
      <c r="P45" s="36" t="n"/>
      <c r="Q45" s="20">
        <f>IF($A45="","",IFERROR(IF(OR($G45="",$S45&lt;&gt;"Yes"),"",$G45-TODAY()),""))</f>
        <v/>
      </c>
      <c r="R45" s="20">
        <f>IF($A45="","",IFERROR(IF($F45="","",MAX(0,IF($N45&lt;&gt;"",$N45-$F45,TODAY()-$F45))),""))</f>
        <v/>
      </c>
      <c r="S45" s="21">
        <f>IF($A45="","",IFERROR(VLOOKUP($K45,'Assumptions'!$A$3:$C$8,3,FALSE),"Check"))</f>
        <v/>
      </c>
      <c r="T45" s="5">
        <f>IF($A45="","",IFERROR(IF($S45="Check","Check status",IF($S45="No",IF($N45="","Check result date",IF($P45="","Check final adjustment","Complete / closed")),IF(OR($K45='Assumptions'!$A$5,$K45='Assumptions'!$A$6),IF($M45="","Check submitted date",IF(OR($L45="",TODAY()-$L45&gt;='Assumptions'!$L$4),"Follow up — review","Awaiting response")),IF($G45="","Check due date",IF($G45&lt;TODAY(),"Overdue — review",IF($G45&lt;=TODAY()+'Assumptions'!$L$3,"Due soon — review","On schedule")))))),"Check dates"))</f>
        <v/>
      </c>
      <c r="U45" s="22">
        <f>IF($A45="","",IF($K45="","",IFERROR(VLOOKUP($K45,'Assumptions'!$A$3:$C$8,2,FALSE),"Check status")))</f>
        <v/>
      </c>
      <c r="V45" s="18" t="n"/>
    </row>
    <row r="46" ht="32" customHeight="1">
      <c r="A46" s="16" t="n"/>
      <c r="B46" s="16" t="n"/>
      <c r="C46" s="16" t="n"/>
      <c r="D46" s="16" t="n"/>
      <c r="E46" s="35" t="n"/>
      <c r="F46" s="35" t="n"/>
      <c r="G46" s="35" t="n"/>
      <c r="H46" s="16" t="n"/>
      <c r="I46" s="18" t="n"/>
      <c r="J46" s="16" t="n"/>
      <c r="K46" s="16" t="n"/>
      <c r="L46" s="35" t="n"/>
      <c r="M46" s="35" t="n"/>
      <c r="N46" s="35" t="n"/>
      <c r="O46" s="36" t="n"/>
      <c r="P46" s="36" t="n"/>
      <c r="Q46" s="23">
        <f>IF($A46="","",IFERROR(IF(OR($G46="",$S46&lt;&gt;"Yes"),"",$G46-TODAY()),""))</f>
        <v/>
      </c>
      <c r="R46" s="23">
        <f>IF($A46="","",IFERROR(IF($F46="","",MAX(0,IF($N46&lt;&gt;"",$N46-$F46,TODAY()-$F46))),""))</f>
        <v/>
      </c>
      <c r="S46" s="24">
        <f>IF($A46="","",IFERROR(VLOOKUP($K46,'Assumptions'!$A$3:$C$8,3,FALSE),"Check"))</f>
        <v/>
      </c>
      <c r="T46" s="8">
        <f>IF($A46="","",IFERROR(IF($S46="Check","Check status",IF($S46="No",IF($N46="","Check result date",IF($P46="","Check final adjustment","Complete / closed")),IF(OR($K46='Assumptions'!$A$5,$K46='Assumptions'!$A$6),IF($M46="","Check submitted date",IF(OR($L46="",TODAY()-$L46&gt;='Assumptions'!$L$4),"Follow up — review","Awaiting response")),IF($G46="","Check due date",IF($G46&lt;TODAY(),"Overdue — review",IF($G46&lt;=TODAY()+'Assumptions'!$L$3,"Due soon — review","On schedule")))))),"Check dates"))</f>
        <v/>
      </c>
      <c r="U46" s="25">
        <f>IF($A46="","",IF($K46="","",IFERROR(VLOOKUP($K46,'Assumptions'!$A$3:$C$8,2,FALSE),"Check status")))</f>
        <v/>
      </c>
      <c r="V46" s="18" t="n"/>
    </row>
    <row r="47" ht="32" customHeight="1">
      <c r="A47" s="16" t="n"/>
      <c r="B47" s="16" t="n"/>
      <c r="C47" s="16" t="n"/>
      <c r="D47" s="16" t="n"/>
      <c r="E47" s="35" t="n"/>
      <c r="F47" s="35" t="n"/>
      <c r="G47" s="35" t="n"/>
      <c r="H47" s="16" t="n"/>
      <c r="I47" s="18" t="n"/>
      <c r="J47" s="16" t="n"/>
      <c r="K47" s="16" t="n"/>
      <c r="L47" s="35" t="n"/>
      <c r="M47" s="35" t="n"/>
      <c r="N47" s="35" t="n"/>
      <c r="O47" s="36" t="n"/>
      <c r="P47" s="36" t="n"/>
      <c r="Q47" s="20">
        <f>IF($A47="","",IFERROR(IF(OR($G47="",$S47&lt;&gt;"Yes"),"",$G47-TODAY()),""))</f>
        <v/>
      </c>
      <c r="R47" s="20">
        <f>IF($A47="","",IFERROR(IF($F47="","",MAX(0,IF($N47&lt;&gt;"",$N47-$F47,TODAY()-$F47))),""))</f>
        <v/>
      </c>
      <c r="S47" s="21">
        <f>IF($A47="","",IFERROR(VLOOKUP($K47,'Assumptions'!$A$3:$C$8,3,FALSE),"Check"))</f>
        <v/>
      </c>
      <c r="T47" s="5">
        <f>IF($A47="","",IFERROR(IF($S47="Check","Check status",IF($S47="No",IF($N47="","Check result date",IF($P47="","Check final adjustment","Complete / closed")),IF(OR($K47='Assumptions'!$A$5,$K47='Assumptions'!$A$6),IF($M47="","Check submitted date",IF(OR($L47="",TODAY()-$L47&gt;='Assumptions'!$L$4),"Follow up — review","Awaiting response")),IF($G47="","Check due date",IF($G47&lt;TODAY(),"Overdue — review",IF($G47&lt;=TODAY()+'Assumptions'!$L$3,"Due soon — review","On schedule")))))),"Check dates"))</f>
        <v/>
      </c>
      <c r="U47" s="22">
        <f>IF($A47="","",IF($K47="","",IFERROR(VLOOKUP($K47,'Assumptions'!$A$3:$C$8,2,FALSE),"Check status")))</f>
        <v/>
      </c>
      <c r="V47" s="18" t="n"/>
    </row>
    <row r="48" ht="32" customHeight="1">
      <c r="A48" s="16" t="n"/>
      <c r="B48" s="16" t="n"/>
      <c r="C48" s="16" t="n"/>
      <c r="D48" s="16" t="n"/>
      <c r="E48" s="35" t="n"/>
      <c r="F48" s="35" t="n"/>
      <c r="G48" s="35" t="n"/>
      <c r="H48" s="16" t="n"/>
      <c r="I48" s="18" t="n"/>
      <c r="J48" s="16" t="n"/>
      <c r="K48" s="16" t="n"/>
      <c r="L48" s="35" t="n"/>
      <c r="M48" s="35" t="n"/>
      <c r="N48" s="35" t="n"/>
      <c r="O48" s="36" t="n"/>
      <c r="P48" s="36" t="n"/>
      <c r="Q48" s="23">
        <f>IF($A48="","",IFERROR(IF(OR($G48="",$S48&lt;&gt;"Yes"),"",$G48-TODAY()),""))</f>
        <v/>
      </c>
      <c r="R48" s="23">
        <f>IF($A48="","",IFERROR(IF($F48="","",MAX(0,IF($N48&lt;&gt;"",$N48-$F48,TODAY()-$F48))),""))</f>
        <v/>
      </c>
      <c r="S48" s="24">
        <f>IF($A48="","",IFERROR(VLOOKUP($K48,'Assumptions'!$A$3:$C$8,3,FALSE),"Check"))</f>
        <v/>
      </c>
      <c r="T48" s="8">
        <f>IF($A48="","",IFERROR(IF($S48="Check","Check status",IF($S48="No",IF($N48="","Check result date",IF($P48="","Check final adjustment","Complete / closed")),IF(OR($K48='Assumptions'!$A$5,$K48='Assumptions'!$A$6),IF($M48="","Check submitted date",IF(OR($L48="",TODAY()-$L48&gt;='Assumptions'!$L$4),"Follow up — review","Awaiting response")),IF($G48="","Check due date",IF($G48&lt;TODAY(),"Overdue — review",IF($G48&lt;=TODAY()+'Assumptions'!$L$3,"Due soon — review","On schedule")))))),"Check dates"))</f>
        <v/>
      </c>
      <c r="U48" s="25">
        <f>IF($A48="","",IF($K48="","",IFERROR(VLOOKUP($K48,'Assumptions'!$A$3:$C$8,2,FALSE),"Check status")))</f>
        <v/>
      </c>
      <c r="V48" s="18" t="n"/>
    </row>
    <row r="49" ht="32" customHeight="1">
      <c r="A49" s="16" t="n"/>
      <c r="B49" s="16" t="n"/>
      <c r="C49" s="16" t="n"/>
      <c r="D49" s="16" t="n"/>
      <c r="E49" s="35" t="n"/>
      <c r="F49" s="35" t="n"/>
      <c r="G49" s="35" t="n"/>
      <c r="H49" s="16" t="n"/>
      <c r="I49" s="18" t="n"/>
      <c r="J49" s="16" t="n"/>
      <c r="K49" s="16" t="n"/>
      <c r="L49" s="35" t="n"/>
      <c r="M49" s="35" t="n"/>
      <c r="N49" s="35" t="n"/>
      <c r="O49" s="36" t="n"/>
      <c r="P49" s="36" t="n"/>
      <c r="Q49" s="20">
        <f>IF($A49="","",IFERROR(IF(OR($G49="",$S49&lt;&gt;"Yes"),"",$G49-TODAY()),""))</f>
        <v/>
      </c>
      <c r="R49" s="20">
        <f>IF($A49="","",IFERROR(IF($F49="","",MAX(0,IF($N49&lt;&gt;"",$N49-$F49,TODAY()-$F49))),""))</f>
        <v/>
      </c>
      <c r="S49" s="21">
        <f>IF($A49="","",IFERROR(VLOOKUP($K49,'Assumptions'!$A$3:$C$8,3,FALSE),"Check"))</f>
        <v/>
      </c>
      <c r="T49" s="5">
        <f>IF($A49="","",IFERROR(IF($S49="Check","Check status",IF($S49="No",IF($N49="","Check result date",IF($P49="","Check final adjustment","Complete / closed")),IF(OR($K49='Assumptions'!$A$5,$K49='Assumptions'!$A$6),IF($M49="","Check submitted date",IF(OR($L49="",TODAY()-$L49&gt;='Assumptions'!$L$4),"Follow up — review","Awaiting response")),IF($G49="","Check due date",IF($G49&lt;TODAY(),"Overdue — review",IF($G49&lt;=TODAY()+'Assumptions'!$L$3,"Due soon — review","On schedule")))))),"Check dates"))</f>
        <v/>
      </c>
      <c r="U49" s="22">
        <f>IF($A49="","",IF($K49="","",IFERROR(VLOOKUP($K49,'Assumptions'!$A$3:$C$8,2,FALSE),"Check status")))</f>
        <v/>
      </c>
      <c r="V49" s="18" t="n"/>
    </row>
    <row r="50" ht="32" customHeight="1">
      <c r="A50" s="16" t="n"/>
      <c r="B50" s="16" t="n"/>
      <c r="C50" s="16" t="n"/>
      <c r="D50" s="16" t="n"/>
      <c r="E50" s="35" t="n"/>
      <c r="F50" s="35" t="n"/>
      <c r="G50" s="35" t="n"/>
      <c r="H50" s="16" t="n"/>
      <c r="I50" s="18" t="n"/>
      <c r="J50" s="16" t="n"/>
      <c r="K50" s="16" t="n"/>
      <c r="L50" s="35" t="n"/>
      <c r="M50" s="35" t="n"/>
      <c r="N50" s="35" t="n"/>
      <c r="O50" s="36" t="n"/>
      <c r="P50" s="36" t="n"/>
      <c r="Q50" s="23">
        <f>IF($A50="","",IFERROR(IF(OR($G50="",$S50&lt;&gt;"Yes"),"",$G50-TODAY()),""))</f>
        <v/>
      </c>
      <c r="R50" s="23">
        <f>IF($A50="","",IFERROR(IF($F50="","",MAX(0,IF($N50&lt;&gt;"",$N50-$F50,TODAY()-$F50))),""))</f>
        <v/>
      </c>
      <c r="S50" s="24">
        <f>IF($A50="","",IFERROR(VLOOKUP($K50,'Assumptions'!$A$3:$C$8,3,FALSE),"Check"))</f>
        <v/>
      </c>
      <c r="T50" s="8">
        <f>IF($A50="","",IFERROR(IF($S50="Check","Check status",IF($S50="No",IF($N50="","Check result date",IF($P50="","Check final adjustment","Complete / closed")),IF(OR($K50='Assumptions'!$A$5,$K50='Assumptions'!$A$6),IF($M50="","Check submitted date",IF(OR($L50="",TODAY()-$L50&gt;='Assumptions'!$L$4),"Follow up — review","Awaiting response")),IF($G50="","Check due date",IF($G50&lt;TODAY(),"Overdue — review",IF($G50&lt;=TODAY()+'Assumptions'!$L$3,"Due soon — review","On schedule")))))),"Check dates"))</f>
        <v/>
      </c>
      <c r="U50" s="25">
        <f>IF($A50="","",IF($K50="","",IFERROR(VLOOKUP($K50,'Assumptions'!$A$3:$C$8,2,FALSE),"Check status")))</f>
        <v/>
      </c>
      <c r="V50" s="18" t="n"/>
    </row>
    <row r="51" ht="32" customHeight="1">
      <c r="A51" s="16" t="n"/>
      <c r="B51" s="16" t="n"/>
      <c r="C51" s="16" t="n"/>
      <c r="D51" s="16" t="n"/>
      <c r="E51" s="35" t="n"/>
      <c r="F51" s="35" t="n"/>
      <c r="G51" s="35" t="n"/>
      <c r="H51" s="16" t="n"/>
      <c r="I51" s="18" t="n"/>
      <c r="J51" s="16" t="n"/>
      <c r="K51" s="16" t="n"/>
      <c r="L51" s="35" t="n"/>
      <c r="M51" s="35" t="n"/>
      <c r="N51" s="35" t="n"/>
      <c r="O51" s="36" t="n"/>
      <c r="P51" s="36" t="n"/>
      <c r="Q51" s="20">
        <f>IF($A51="","",IFERROR(IF(OR($G51="",$S51&lt;&gt;"Yes"),"",$G51-TODAY()),""))</f>
        <v/>
      </c>
      <c r="R51" s="20">
        <f>IF($A51="","",IFERROR(IF($F51="","",MAX(0,IF($N51&lt;&gt;"",$N51-$F51,TODAY()-$F51))),""))</f>
        <v/>
      </c>
      <c r="S51" s="21">
        <f>IF($A51="","",IFERROR(VLOOKUP($K51,'Assumptions'!$A$3:$C$8,3,FALSE),"Check"))</f>
        <v/>
      </c>
      <c r="T51" s="5">
        <f>IF($A51="","",IFERROR(IF($S51="Check","Check status",IF($S51="No",IF($N51="","Check result date",IF($P51="","Check final adjustment","Complete / closed")),IF(OR($K51='Assumptions'!$A$5,$K51='Assumptions'!$A$6),IF($M51="","Check submitted date",IF(OR($L51="",TODAY()-$L51&gt;='Assumptions'!$L$4),"Follow up — review","Awaiting response")),IF($G51="","Check due date",IF($G51&lt;TODAY(),"Overdue — review",IF($G51&lt;=TODAY()+'Assumptions'!$L$3,"Due soon — review","On schedule")))))),"Check dates"))</f>
        <v/>
      </c>
      <c r="U51" s="22">
        <f>IF($A51="","",IF($K51="","",IFERROR(VLOOKUP($K51,'Assumptions'!$A$3:$C$8,2,FALSE),"Check status")))</f>
        <v/>
      </c>
      <c r="V51" s="18" t="n"/>
    </row>
    <row r="52" ht="32" customHeight="1">
      <c r="A52" s="16" t="n"/>
      <c r="B52" s="16" t="n"/>
      <c r="C52" s="16" t="n"/>
      <c r="D52" s="16" t="n"/>
      <c r="E52" s="35" t="n"/>
      <c r="F52" s="35" t="n"/>
      <c r="G52" s="35" t="n"/>
      <c r="H52" s="16" t="n"/>
      <c r="I52" s="18" t="n"/>
      <c r="J52" s="16" t="n"/>
      <c r="K52" s="16" t="n"/>
      <c r="L52" s="35" t="n"/>
      <c r="M52" s="35" t="n"/>
      <c r="N52" s="35" t="n"/>
      <c r="O52" s="36" t="n"/>
      <c r="P52" s="36" t="n"/>
      <c r="Q52" s="23">
        <f>IF($A52="","",IFERROR(IF(OR($G52="",$S52&lt;&gt;"Yes"),"",$G52-TODAY()),""))</f>
        <v/>
      </c>
      <c r="R52" s="23">
        <f>IF($A52="","",IFERROR(IF($F52="","",MAX(0,IF($N52&lt;&gt;"",$N52-$F52,TODAY()-$F52))),""))</f>
        <v/>
      </c>
      <c r="S52" s="24">
        <f>IF($A52="","",IFERROR(VLOOKUP($K52,'Assumptions'!$A$3:$C$8,3,FALSE),"Check"))</f>
        <v/>
      </c>
      <c r="T52" s="8">
        <f>IF($A52="","",IFERROR(IF($S52="Check","Check status",IF($S52="No",IF($N52="","Check result date",IF($P52="","Check final adjustment","Complete / closed")),IF(OR($K52='Assumptions'!$A$5,$K52='Assumptions'!$A$6),IF($M52="","Check submitted date",IF(OR($L52="",TODAY()-$L52&gt;='Assumptions'!$L$4),"Follow up — review","Awaiting response")),IF($G52="","Check due date",IF($G52&lt;TODAY(),"Overdue — review",IF($G52&lt;=TODAY()+'Assumptions'!$L$3,"Due soon — review","On schedule")))))),"Check dates"))</f>
        <v/>
      </c>
      <c r="U52" s="25">
        <f>IF($A52="","",IF($K52="","",IFERROR(VLOOKUP($K52,'Assumptions'!$A$3:$C$8,2,FALSE),"Check status")))</f>
        <v/>
      </c>
      <c r="V52" s="18" t="n"/>
    </row>
    <row r="53" ht="32" customHeight="1">
      <c r="A53" s="16" t="n"/>
      <c r="B53" s="16" t="n"/>
      <c r="C53" s="16" t="n"/>
      <c r="D53" s="16" t="n"/>
      <c r="E53" s="35" t="n"/>
      <c r="F53" s="35" t="n"/>
      <c r="G53" s="35" t="n"/>
      <c r="H53" s="16" t="n"/>
      <c r="I53" s="18" t="n"/>
      <c r="J53" s="16" t="n"/>
      <c r="K53" s="16" t="n"/>
      <c r="L53" s="35" t="n"/>
      <c r="M53" s="35" t="n"/>
      <c r="N53" s="35" t="n"/>
      <c r="O53" s="36" t="n"/>
      <c r="P53" s="36" t="n"/>
      <c r="Q53" s="20">
        <f>IF($A53="","",IFERROR(IF(OR($G53="",$S53&lt;&gt;"Yes"),"",$G53-TODAY()),""))</f>
        <v/>
      </c>
      <c r="R53" s="20">
        <f>IF($A53="","",IFERROR(IF($F53="","",MAX(0,IF($N53&lt;&gt;"",$N53-$F53,TODAY()-$F53))),""))</f>
        <v/>
      </c>
      <c r="S53" s="21">
        <f>IF($A53="","",IFERROR(VLOOKUP($K53,'Assumptions'!$A$3:$C$8,3,FALSE),"Check"))</f>
        <v/>
      </c>
      <c r="T53" s="5">
        <f>IF($A53="","",IFERROR(IF($S53="Check","Check status",IF($S53="No",IF($N53="","Check result date",IF($P53="","Check final adjustment","Complete / closed")),IF(OR($K53='Assumptions'!$A$5,$K53='Assumptions'!$A$6),IF($M53="","Check submitted date",IF(OR($L53="",TODAY()-$L53&gt;='Assumptions'!$L$4),"Follow up — review","Awaiting response")),IF($G53="","Check due date",IF($G53&lt;TODAY(),"Overdue — review",IF($G53&lt;=TODAY()+'Assumptions'!$L$3,"Due soon — review","On schedule")))))),"Check dates"))</f>
        <v/>
      </c>
      <c r="U53" s="22">
        <f>IF($A53="","",IF($K53="","",IFERROR(VLOOKUP($K53,'Assumptions'!$A$3:$C$8,2,FALSE),"Check status")))</f>
        <v/>
      </c>
      <c r="V53" s="18" t="n"/>
    </row>
    <row r="54" ht="32" customHeight="1">
      <c r="A54" s="16" t="n"/>
      <c r="B54" s="16" t="n"/>
      <c r="C54" s="16" t="n"/>
      <c r="D54" s="16" t="n"/>
      <c r="E54" s="35" t="n"/>
      <c r="F54" s="35" t="n"/>
      <c r="G54" s="35" t="n"/>
      <c r="H54" s="16" t="n"/>
      <c r="I54" s="18" t="n"/>
      <c r="J54" s="16" t="n"/>
      <c r="K54" s="16" t="n"/>
      <c r="L54" s="35" t="n"/>
      <c r="M54" s="35" t="n"/>
      <c r="N54" s="35" t="n"/>
      <c r="O54" s="36" t="n"/>
      <c r="P54" s="36" t="n"/>
      <c r="Q54" s="23">
        <f>IF($A54="","",IFERROR(IF(OR($G54="",$S54&lt;&gt;"Yes"),"",$G54-TODAY()),""))</f>
        <v/>
      </c>
      <c r="R54" s="23">
        <f>IF($A54="","",IFERROR(IF($F54="","",MAX(0,IF($N54&lt;&gt;"",$N54-$F54,TODAY()-$F54))),""))</f>
        <v/>
      </c>
      <c r="S54" s="24">
        <f>IF($A54="","",IFERROR(VLOOKUP($K54,'Assumptions'!$A$3:$C$8,3,FALSE),"Check"))</f>
        <v/>
      </c>
      <c r="T54" s="8">
        <f>IF($A54="","",IFERROR(IF($S54="Check","Check status",IF($S54="No",IF($N54="","Check result date",IF($P54="","Check final adjustment","Complete / closed")),IF(OR($K54='Assumptions'!$A$5,$K54='Assumptions'!$A$6),IF($M54="","Check submitted date",IF(OR($L54="",TODAY()-$L54&gt;='Assumptions'!$L$4),"Follow up — review","Awaiting response")),IF($G54="","Check due date",IF($G54&lt;TODAY(),"Overdue — review",IF($G54&lt;=TODAY()+'Assumptions'!$L$3,"Due soon — review","On schedule")))))),"Check dates"))</f>
        <v/>
      </c>
      <c r="U54" s="25">
        <f>IF($A54="","",IF($K54="","",IFERROR(VLOOKUP($K54,'Assumptions'!$A$3:$C$8,2,FALSE),"Check status")))</f>
        <v/>
      </c>
      <c r="V54" s="18" t="n"/>
    </row>
    <row r="55" ht="32" customHeight="1">
      <c r="A55" s="16" t="n"/>
      <c r="B55" s="16" t="n"/>
      <c r="C55" s="16" t="n"/>
      <c r="D55" s="16" t="n"/>
      <c r="E55" s="35" t="n"/>
      <c r="F55" s="35" t="n"/>
      <c r="G55" s="35" t="n"/>
      <c r="H55" s="16" t="n"/>
      <c r="I55" s="18" t="n"/>
      <c r="J55" s="16" t="n"/>
      <c r="K55" s="16" t="n"/>
      <c r="L55" s="35" t="n"/>
      <c r="M55" s="35" t="n"/>
      <c r="N55" s="35" t="n"/>
      <c r="O55" s="36" t="n"/>
      <c r="P55" s="36" t="n"/>
      <c r="Q55" s="20">
        <f>IF($A55="","",IFERROR(IF(OR($G55="",$S55&lt;&gt;"Yes"),"",$G55-TODAY()),""))</f>
        <v/>
      </c>
      <c r="R55" s="20">
        <f>IF($A55="","",IFERROR(IF($F55="","",MAX(0,IF($N55&lt;&gt;"",$N55-$F55,TODAY()-$F55))),""))</f>
        <v/>
      </c>
      <c r="S55" s="21">
        <f>IF($A55="","",IFERROR(VLOOKUP($K55,'Assumptions'!$A$3:$C$8,3,FALSE),"Check"))</f>
        <v/>
      </c>
      <c r="T55" s="5">
        <f>IF($A55="","",IFERROR(IF($S55="Check","Check status",IF($S55="No",IF($N55="","Check result date",IF($P55="","Check final adjustment","Complete / closed")),IF(OR($K55='Assumptions'!$A$5,$K55='Assumptions'!$A$6),IF($M55="","Check submitted date",IF(OR($L55="",TODAY()-$L55&gt;='Assumptions'!$L$4),"Follow up — review","Awaiting response")),IF($G55="","Check due date",IF($G55&lt;TODAY(),"Overdue — review",IF($G55&lt;=TODAY()+'Assumptions'!$L$3,"Due soon — review","On schedule")))))),"Check dates"))</f>
        <v/>
      </c>
      <c r="U55" s="22">
        <f>IF($A55="","",IF($K55="","",IFERROR(VLOOKUP($K55,'Assumptions'!$A$3:$C$8,2,FALSE),"Check status")))</f>
        <v/>
      </c>
      <c r="V55" s="18" t="n"/>
    </row>
    <row r="56" ht="32" customHeight="1">
      <c r="A56" s="16" t="n"/>
      <c r="B56" s="16" t="n"/>
      <c r="C56" s="16" t="n"/>
      <c r="D56" s="16" t="n"/>
      <c r="E56" s="35" t="n"/>
      <c r="F56" s="35" t="n"/>
      <c r="G56" s="35" t="n"/>
      <c r="H56" s="16" t="n"/>
      <c r="I56" s="18" t="n"/>
      <c r="J56" s="16" t="n"/>
      <c r="K56" s="16" t="n"/>
      <c r="L56" s="35" t="n"/>
      <c r="M56" s="35" t="n"/>
      <c r="N56" s="35" t="n"/>
      <c r="O56" s="36" t="n"/>
      <c r="P56" s="36" t="n"/>
      <c r="Q56" s="23">
        <f>IF($A56="","",IFERROR(IF(OR($G56="",$S56&lt;&gt;"Yes"),"",$G56-TODAY()),""))</f>
        <v/>
      </c>
      <c r="R56" s="23">
        <f>IF($A56="","",IFERROR(IF($F56="","",MAX(0,IF($N56&lt;&gt;"",$N56-$F56,TODAY()-$F56))),""))</f>
        <v/>
      </c>
      <c r="S56" s="24">
        <f>IF($A56="","",IFERROR(VLOOKUP($K56,'Assumptions'!$A$3:$C$8,3,FALSE),"Check"))</f>
        <v/>
      </c>
      <c r="T56" s="8">
        <f>IF($A56="","",IFERROR(IF($S56="Check","Check status",IF($S56="No",IF($N56="","Check result date",IF($P56="","Check final adjustment","Complete / closed")),IF(OR($K56='Assumptions'!$A$5,$K56='Assumptions'!$A$6),IF($M56="","Check submitted date",IF(OR($L56="",TODAY()-$L56&gt;='Assumptions'!$L$4),"Follow up — review","Awaiting response")),IF($G56="","Check due date",IF($G56&lt;TODAY(),"Overdue — review",IF($G56&lt;=TODAY()+'Assumptions'!$L$3,"Due soon — review","On schedule")))))),"Check dates"))</f>
        <v/>
      </c>
      <c r="U56" s="25">
        <f>IF($A56="","",IF($K56="","",IFERROR(VLOOKUP($K56,'Assumptions'!$A$3:$C$8,2,FALSE),"Check status")))</f>
        <v/>
      </c>
      <c r="V56" s="18" t="n"/>
    </row>
    <row r="57" ht="32" customHeight="1">
      <c r="A57" s="16" t="n"/>
      <c r="B57" s="16" t="n"/>
      <c r="C57" s="16" t="n"/>
      <c r="D57" s="16" t="n"/>
      <c r="E57" s="35" t="n"/>
      <c r="F57" s="35" t="n"/>
      <c r="G57" s="35" t="n"/>
      <c r="H57" s="16" t="n"/>
      <c r="I57" s="18" t="n"/>
      <c r="J57" s="16" t="n"/>
      <c r="K57" s="16" t="n"/>
      <c r="L57" s="35" t="n"/>
      <c r="M57" s="35" t="n"/>
      <c r="N57" s="35" t="n"/>
      <c r="O57" s="36" t="n"/>
      <c r="P57" s="36" t="n"/>
      <c r="Q57" s="20">
        <f>IF($A57="","",IFERROR(IF(OR($G57="",$S57&lt;&gt;"Yes"),"",$G57-TODAY()),""))</f>
        <v/>
      </c>
      <c r="R57" s="20">
        <f>IF($A57="","",IFERROR(IF($F57="","",MAX(0,IF($N57&lt;&gt;"",$N57-$F57,TODAY()-$F57))),""))</f>
        <v/>
      </c>
      <c r="S57" s="21">
        <f>IF($A57="","",IFERROR(VLOOKUP($K57,'Assumptions'!$A$3:$C$8,3,FALSE),"Check"))</f>
        <v/>
      </c>
      <c r="T57" s="5">
        <f>IF($A57="","",IFERROR(IF($S57="Check","Check status",IF($S57="No",IF($N57="","Check result date",IF($P57="","Check final adjustment","Complete / closed")),IF(OR($K57='Assumptions'!$A$5,$K57='Assumptions'!$A$6),IF($M57="","Check submitted date",IF(OR($L57="",TODAY()-$L57&gt;='Assumptions'!$L$4),"Follow up — review","Awaiting response")),IF($G57="","Check due date",IF($G57&lt;TODAY(),"Overdue — review",IF($G57&lt;=TODAY()+'Assumptions'!$L$3,"Due soon — review","On schedule")))))),"Check dates"))</f>
        <v/>
      </c>
      <c r="U57" s="22">
        <f>IF($A57="","",IF($K57="","",IFERROR(VLOOKUP($K57,'Assumptions'!$A$3:$C$8,2,FALSE),"Check status")))</f>
        <v/>
      </c>
      <c r="V57" s="18" t="n"/>
    </row>
    <row r="58" ht="32" customHeight="1">
      <c r="A58" s="16" t="n"/>
      <c r="B58" s="16" t="n"/>
      <c r="C58" s="16" t="n"/>
      <c r="D58" s="16" t="n"/>
      <c r="E58" s="35" t="n"/>
      <c r="F58" s="35" t="n"/>
      <c r="G58" s="35" t="n"/>
      <c r="H58" s="16" t="n"/>
      <c r="I58" s="18" t="n"/>
      <c r="J58" s="16" t="n"/>
      <c r="K58" s="16" t="n"/>
      <c r="L58" s="35" t="n"/>
      <c r="M58" s="35" t="n"/>
      <c r="N58" s="35" t="n"/>
      <c r="O58" s="36" t="n"/>
      <c r="P58" s="36" t="n"/>
      <c r="Q58" s="23">
        <f>IF($A58="","",IFERROR(IF(OR($G58="",$S58&lt;&gt;"Yes"),"",$G58-TODAY()),""))</f>
        <v/>
      </c>
      <c r="R58" s="23">
        <f>IF($A58="","",IFERROR(IF($F58="","",MAX(0,IF($N58&lt;&gt;"",$N58-$F58,TODAY()-$F58))),""))</f>
        <v/>
      </c>
      <c r="S58" s="24">
        <f>IF($A58="","",IFERROR(VLOOKUP($K58,'Assumptions'!$A$3:$C$8,3,FALSE),"Check"))</f>
        <v/>
      </c>
      <c r="T58" s="8">
        <f>IF($A58="","",IFERROR(IF($S58="Check","Check status",IF($S58="No",IF($N58="","Check result date",IF($P58="","Check final adjustment","Complete / closed")),IF(OR($K58='Assumptions'!$A$5,$K58='Assumptions'!$A$6),IF($M58="","Check submitted date",IF(OR($L58="",TODAY()-$L58&gt;='Assumptions'!$L$4),"Follow up — review","Awaiting response")),IF($G58="","Check due date",IF($G58&lt;TODAY(),"Overdue — review",IF($G58&lt;=TODAY()+'Assumptions'!$L$3,"Due soon — review","On schedule")))))),"Check dates"))</f>
        <v/>
      </c>
      <c r="U58" s="25">
        <f>IF($A58="","",IF($K58="","",IFERROR(VLOOKUP($K58,'Assumptions'!$A$3:$C$8,2,FALSE),"Check status")))</f>
        <v/>
      </c>
      <c r="V58" s="18" t="n"/>
    </row>
    <row r="59" ht="32" customHeight="1">
      <c r="A59" s="16" t="n"/>
      <c r="B59" s="16" t="n"/>
      <c r="C59" s="16" t="n"/>
      <c r="D59" s="16" t="n"/>
      <c r="E59" s="35" t="n"/>
      <c r="F59" s="35" t="n"/>
      <c r="G59" s="35" t="n"/>
      <c r="H59" s="16" t="n"/>
      <c r="I59" s="18" t="n"/>
      <c r="J59" s="16" t="n"/>
      <c r="K59" s="16" t="n"/>
      <c r="L59" s="35" t="n"/>
      <c r="M59" s="35" t="n"/>
      <c r="N59" s="35" t="n"/>
      <c r="O59" s="36" t="n"/>
      <c r="P59" s="36" t="n"/>
      <c r="Q59" s="20">
        <f>IF($A59="","",IFERROR(IF(OR($G59="",$S59&lt;&gt;"Yes"),"",$G59-TODAY()),""))</f>
        <v/>
      </c>
      <c r="R59" s="20">
        <f>IF($A59="","",IFERROR(IF($F59="","",MAX(0,IF($N59&lt;&gt;"",$N59-$F59,TODAY()-$F59))),""))</f>
        <v/>
      </c>
      <c r="S59" s="21">
        <f>IF($A59="","",IFERROR(VLOOKUP($K59,'Assumptions'!$A$3:$C$8,3,FALSE),"Check"))</f>
        <v/>
      </c>
      <c r="T59" s="5">
        <f>IF($A59="","",IFERROR(IF($S59="Check","Check status",IF($S59="No",IF($N59="","Check result date",IF($P59="","Check final adjustment","Complete / closed")),IF(OR($K59='Assumptions'!$A$5,$K59='Assumptions'!$A$6),IF($M59="","Check submitted date",IF(OR($L59="",TODAY()-$L59&gt;='Assumptions'!$L$4),"Follow up — review","Awaiting response")),IF($G59="","Check due date",IF($G59&lt;TODAY(),"Overdue — review",IF($G59&lt;=TODAY()+'Assumptions'!$L$3,"Due soon — review","On schedule")))))),"Check dates"))</f>
        <v/>
      </c>
      <c r="U59" s="22">
        <f>IF($A59="","",IF($K59="","",IFERROR(VLOOKUP($K59,'Assumptions'!$A$3:$C$8,2,FALSE),"Check status")))</f>
        <v/>
      </c>
      <c r="V59" s="18" t="n"/>
    </row>
    <row r="60" ht="32" customHeight="1">
      <c r="A60" s="16" t="n"/>
      <c r="B60" s="16" t="n"/>
      <c r="C60" s="16" t="n"/>
      <c r="D60" s="16" t="n"/>
      <c r="E60" s="35" t="n"/>
      <c r="F60" s="35" t="n"/>
      <c r="G60" s="35" t="n"/>
      <c r="H60" s="16" t="n"/>
      <c r="I60" s="18" t="n"/>
      <c r="J60" s="16" t="n"/>
      <c r="K60" s="16" t="n"/>
      <c r="L60" s="35" t="n"/>
      <c r="M60" s="35" t="n"/>
      <c r="N60" s="35" t="n"/>
      <c r="O60" s="36" t="n"/>
      <c r="P60" s="36" t="n"/>
      <c r="Q60" s="23">
        <f>IF($A60="","",IFERROR(IF(OR($G60="",$S60&lt;&gt;"Yes"),"",$G60-TODAY()),""))</f>
        <v/>
      </c>
      <c r="R60" s="23">
        <f>IF($A60="","",IFERROR(IF($F60="","",MAX(0,IF($N60&lt;&gt;"",$N60-$F60,TODAY()-$F60))),""))</f>
        <v/>
      </c>
      <c r="S60" s="24">
        <f>IF($A60="","",IFERROR(VLOOKUP($K60,'Assumptions'!$A$3:$C$8,3,FALSE),"Check"))</f>
        <v/>
      </c>
      <c r="T60" s="8">
        <f>IF($A60="","",IFERROR(IF($S60="Check","Check status",IF($S60="No",IF($N60="","Check result date",IF($P60="","Check final adjustment","Complete / closed")),IF(OR($K60='Assumptions'!$A$5,$K60='Assumptions'!$A$6),IF($M60="","Check submitted date",IF(OR($L60="",TODAY()-$L60&gt;='Assumptions'!$L$4),"Follow up — review","Awaiting response")),IF($G60="","Check due date",IF($G60&lt;TODAY(),"Overdue — review",IF($G60&lt;=TODAY()+'Assumptions'!$L$3,"Due soon — review","On schedule")))))),"Check dates"))</f>
        <v/>
      </c>
      <c r="U60" s="25">
        <f>IF($A60="","",IF($K60="","",IFERROR(VLOOKUP($K60,'Assumptions'!$A$3:$C$8,2,FALSE),"Check status")))</f>
        <v/>
      </c>
      <c r="V60" s="18" t="n"/>
    </row>
    <row r="61" ht="32" customHeight="1">
      <c r="A61" s="16" t="n"/>
      <c r="B61" s="16" t="n"/>
      <c r="C61" s="16" t="n"/>
      <c r="D61" s="16" t="n"/>
      <c r="E61" s="35" t="n"/>
      <c r="F61" s="35" t="n"/>
      <c r="G61" s="35" t="n"/>
      <c r="H61" s="16" t="n"/>
      <c r="I61" s="18" t="n"/>
      <c r="J61" s="16" t="n"/>
      <c r="K61" s="16" t="n"/>
      <c r="L61" s="35" t="n"/>
      <c r="M61" s="35" t="n"/>
      <c r="N61" s="35" t="n"/>
      <c r="O61" s="36" t="n"/>
      <c r="P61" s="36" t="n"/>
      <c r="Q61" s="20">
        <f>IF($A61="","",IFERROR(IF(OR($G61="",$S61&lt;&gt;"Yes"),"",$G61-TODAY()),""))</f>
        <v/>
      </c>
      <c r="R61" s="20">
        <f>IF($A61="","",IFERROR(IF($F61="","",MAX(0,IF($N61&lt;&gt;"",$N61-$F61,TODAY()-$F61))),""))</f>
        <v/>
      </c>
      <c r="S61" s="21">
        <f>IF($A61="","",IFERROR(VLOOKUP($K61,'Assumptions'!$A$3:$C$8,3,FALSE),"Check"))</f>
        <v/>
      </c>
      <c r="T61" s="5">
        <f>IF($A61="","",IFERROR(IF($S61="Check","Check status",IF($S61="No",IF($N61="","Check result date",IF($P61="","Check final adjustment","Complete / closed")),IF(OR($K61='Assumptions'!$A$5,$K61='Assumptions'!$A$6),IF($M61="","Check submitted date",IF(OR($L61="",TODAY()-$L61&gt;='Assumptions'!$L$4),"Follow up — review","Awaiting response")),IF($G61="","Check due date",IF($G61&lt;TODAY(),"Overdue — review",IF($G61&lt;=TODAY()+'Assumptions'!$L$3,"Due soon — review","On schedule")))))),"Check dates"))</f>
        <v/>
      </c>
      <c r="U61" s="22">
        <f>IF($A61="","",IF($K61="","",IFERROR(VLOOKUP($K61,'Assumptions'!$A$3:$C$8,2,FALSE),"Check status")))</f>
        <v/>
      </c>
      <c r="V61" s="18" t="n"/>
    </row>
    <row r="62" ht="32" customHeight="1">
      <c r="A62" s="16" t="n"/>
      <c r="B62" s="16" t="n"/>
      <c r="C62" s="16" t="n"/>
      <c r="D62" s="16" t="n"/>
      <c r="E62" s="35" t="n"/>
      <c r="F62" s="35" t="n"/>
      <c r="G62" s="35" t="n"/>
      <c r="H62" s="16" t="n"/>
      <c r="I62" s="18" t="n"/>
      <c r="J62" s="16" t="n"/>
      <c r="K62" s="16" t="n"/>
      <c r="L62" s="35" t="n"/>
      <c r="M62" s="35" t="n"/>
      <c r="N62" s="35" t="n"/>
      <c r="O62" s="36" t="n"/>
      <c r="P62" s="36" t="n"/>
      <c r="Q62" s="23">
        <f>IF($A62="","",IFERROR(IF(OR($G62="",$S62&lt;&gt;"Yes"),"",$G62-TODAY()),""))</f>
        <v/>
      </c>
      <c r="R62" s="23">
        <f>IF($A62="","",IFERROR(IF($F62="","",MAX(0,IF($N62&lt;&gt;"",$N62-$F62,TODAY()-$F62))),""))</f>
        <v/>
      </c>
      <c r="S62" s="24">
        <f>IF($A62="","",IFERROR(VLOOKUP($K62,'Assumptions'!$A$3:$C$8,3,FALSE),"Check"))</f>
        <v/>
      </c>
      <c r="T62" s="8">
        <f>IF($A62="","",IFERROR(IF($S62="Check","Check status",IF($S62="No",IF($N62="","Check result date",IF($P62="","Check final adjustment","Complete / closed")),IF(OR($K62='Assumptions'!$A$5,$K62='Assumptions'!$A$6),IF($M62="","Check submitted date",IF(OR($L62="",TODAY()-$L62&gt;='Assumptions'!$L$4),"Follow up — review","Awaiting response")),IF($G62="","Check due date",IF($G62&lt;TODAY(),"Overdue — review",IF($G62&lt;=TODAY()+'Assumptions'!$L$3,"Due soon — review","On schedule")))))),"Check dates"))</f>
        <v/>
      </c>
      <c r="U62" s="25">
        <f>IF($A62="","",IF($K62="","",IFERROR(VLOOKUP($K62,'Assumptions'!$A$3:$C$8,2,FALSE),"Check status")))</f>
        <v/>
      </c>
      <c r="V62" s="18" t="n"/>
    </row>
    <row r="63" ht="32" customHeight="1">
      <c r="A63" s="16" t="n"/>
      <c r="B63" s="16" t="n"/>
      <c r="C63" s="16" t="n"/>
      <c r="D63" s="16" t="n"/>
      <c r="E63" s="35" t="n"/>
      <c r="F63" s="35" t="n"/>
      <c r="G63" s="35" t="n"/>
      <c r="H63" s="16" t="n"/>
      <c r="I63" s="18" t="n"/>
      <c r="J63" s="16" t="n"/>
      <c r="K63" s="16" t="n"/>
      <c r="L63" s="35" t="n"/>
      <c r="M63" s="35" t="n"/>
      <c r="N63" s="35" t="n"/>
      <c r="O63" s="36" t="n"/>
      <c r="P63" s="36" t="n"/>
      <c r="Q63" s="20">
        <f>IF($A63="","",IFERROR(IF(OR($G63="",$S63&lt;&gt;"Yes"),"",$G63-TODAY()),""))</f>
        <v/>
      </c>
      <c r="R63" s="20">
        <f>IF($A63="","",IFERROR(IF($F63="","",MAX(0,IF($N63&lt;&gt;"",$N63-$F63,TODAY()-$F63))),""))</f>
        <v/>
      </c>
      <c r="S63" s="21">
        <f>IF($A63="","",IFERROR(VLOOKUP($K63,'Assumptions'!$A$3:$C$8,3,FALSE),"Check"))</f>
        <v/>
      </c>
      <c r="T63" s="5">
        <f>IF($A63="","",IFERROR(IF($S63="Check","Check status",IF($S63="No",IF($N63="","Check result date",IF($P63="","Check final adjustment","Complete / closed")),IF(OR($K63='Assumptions'!$A$5,$K63='Assumptions'!$A$6),IF($M63="","Check submitted date",IF(OR($L63="",TODAY()-$L63&gt;='Assumptions'!$L$4),"Follow up — review","Awaiting response")),IF($G63="","Check due date",IF($G63&lt;TODAY(),"Overdue — review",IF($G63&lt;=TODAY()+'Assumptions'!$L$3,"Due soon — review","On schedule")))))),"Check dates"))</f>
        <v/>
      </c>
      <c r="U63" s="22">
        <f>IF($A63="","",IF($K63="","",IFERROR(VLOOKUP($K63,'Assumptions'!$A$3:$C$8,2,FALSE),"Check status")))</f>
        <v/>
      </c>
      <c r="V63" s="18" t="n"/>
    </row>
    <row r="64" ht="32" customHeight="1">
      <c r="A64" s="16" t="n"/>
      <c r="B64" s="16" t="n"/>
      <c r="C64" s="16" t="n"/>
      <c r="D64" s="16" t="n"/>
      <c r="E64" s="35" t="n"/>
      <c r="F64" s="35" t="n"/>
      <c r="G64" s="35" t="n"/>
      <c r="H64" s="16" t="n"/>
      <c r="I64" s="18" t="n"/>
      <c r="J64" s="16" t="n"/>
      <c r="K64" s="16" t="n"/>
      <c r="L64" s="35" t="n"/>
      <c r="M64" s="35" t="n"/>
      <c r="N64" s="35" t="n"/>
      <c r="O64" s="36" t="n"/>
      <c r="P64" s="36" t="n"/>
      <c r="Q64" s="23">
        <f>IF($A64="","",IFERROR(IF(OR($G64="",$S64&lt;&gt;"Yes"),"",$G64-TODAY()),""))</f>
        <v/>
      </c>
      <c r="R64" s="23">
        <f>IF($A64="","",IFERROR(IF($F64="","",MAX(0,IF($N64&lt;&gt;"",$N64-$F64,TODAY()-$F64))),""))</f>
        <v/>
      </c>
      <c r="S64" s="24">
        <f>IF($A64="","",IFERROR(VLOOKUP($K64,'Assumptions'!$A$3:$C$8,3,FALSE),"Check"))</f>
        <v/>
      </c>
      <c r="T64" s="8">
        <f>IF($A64="","",IFERROR(IF($S64="Check","Check status",IF($S64="No",IF($N64="","Check result date",IF($P64="","Check final adjustment","Complete / closed")),IF(OR($K64='Assumptions'!$A$5,$K64='Assumptions'!$A$6),IF($M64="","Check submitted date",IF(OR($L64="",TODAY()-$L64&gt;='Assumptions'!$L$4),"Follow up — review","Awaiting response")),IF($G64="","Check due date",IF($G64&lt;TODAY(),"Overdue — review",IF($G64&lt;=TODAY()+'Assumptions'!$L$3,"Due soon — review","On schedule")))))),"Check dates"))</f>
        <v/>
      </c>
      <c r="U64" s="25">
        <f>IF($A64="","",IF($K64="","",IFERROR(VLOOKUP($K64,'Assumptions'!$A$3:$C$8,2,FALSE),"Check status")))</f>
        <v/>
      </c>
      <c r="V64" s="18" t="n"/>
    </row>
    <row r="65" ht="32" customHeight="1">
      <c r="A65" s="16" t="n"/>
      <c r="B65" s="16" t="n"/>
      <c r="C65" s="16" t="n"/>
      <c r="D65" s="16" t="n"/>
      <c r="E65" s="35" t="n"/>
      <c r="F65" s="35" t="n"/>
      <c r="G65" s="35" t="n"/>
      <c r="H65" s="16" t="n"/>
      <c r="I65" s="18" t="n"/>
      <c r="J65" s="16" t="n"/>
      <c r="K65" s="16" t="n"/>
      <c r="L65" s="35" t="n"/>
      <c r="M65" s="35" t="n"/>
      <c r="N65" s="35" t="n"/>
      <c r="O65" s="36" t="n"/>
      <c r="P65" s="36" t="n"/>
      <c r="Q65" s="20">
        <f>IF($A65="","",IFERROR(IF(OR($G65="",$S65&lt;&gt;"Yes"),"",$G65-TODAY()),""))</f>
        <v/>
      </c>
      <c r="R65" s="20">
        <f>IF($A65="","",IFERROR(IF($F65="","",MAX(0,IF($N65&lt;&gt;"",$N65-$F65,TODAY()-$F65))),""))</f>
        <v/>
      </c>
      <c r="S65" s="21">
        <f>IF($A65="","",IFERROR(VLOOKUP($K65,'Assumptions'!$A$3:$C$8,3,FALSE),"Check"))</f>
        <v/>
      </c>
      <c r="T65" s="5">
        <f>IF($A65="","",IFERROR(IF($S65="Check","Check status",IF($S65="No",IF($N65="","Check result date",IF($P65="","Check final adjustment","Complete / closed")),IF(OR($K65='Assumptions'!$A$5,$K65='Assumptions'!$A$6),IF($M65="","Check submitted date",IF(OR($L65="",TODAY()-$L65&gt;='Assumptions'!$L$4),"Follow up — review","Awaiting response")),IF($G65="","Check due date",IF($G65&lt;TODAY(),"Overdue — review",IF($G65&lt;=TODAY()+'Assumptions'!$L$3,"Due soon — review","On schedule")))))),"Check dates"))</f>
        <v/>
      </c>
      <c r="U65" s="22">
        <f>IF($A65="","",IF($K65="","",IFERROR(VLOOKUP($K65,'Assumptions'!$A$3:$C$8,2,FALSE),"Check status")))</f>
        <v/>
      </c>
      <c r="V65" s="18" t="n"/>
    </row>
    <row r="66" ht="32" customHeight="1">
      <c r="A66" s="16" t="n"/>
      <c r="B66" s="16" t="n"/>
      <c r="C66" s="16" t="n"/>
      <c r="D66" s="16" t="n"/>
      <c r="E66" s="35" t="n"/>
      <c r="F66" s="35" t="n"/>
      <c r="G66" s="35" t="n"/>
      <c r="H66" s="16" t="n"/>
      <c r="I66" s="18" t="n"/>
      <c r="J66" s="16" t="n"/>
      <c r="K66" s="16" t="n"/>
      <c r="L66" s="35" t="n"/>
      <c r="M66" s="35" t="n"/>
      <c r="N66" s="35" t="n"/>
      <c r="O66" s="36" t="n"/>
      <c r="P66" s="36" t="n"/>
      <c r="Q66" s="23">
        <f>IF($A66="","",IFERROR(IF(OR($G66="",$S66&lt;&gt;"Yes"),"",$G66-TODAY()),""))</f>
        <v/>
      </c>
      <c r="R66" s="23">
        <f>IF($A66="","",IFERROR(IF($F66="","",MAX(0,IF($N66&lt;&gt;"",$N66-$F66,TODAY()-$F66))),""))</f>
        <v/>
      </c>
      <c r="S66" s="24">
        <f>IF($A66="","",IFERROR(VLOOKUP($K66,'Assumptions'!$A$3:$C$8,3,FALSE),"Check"))</f>
        <v/>
      </c>
      <c r="T66" s="8">
        <f>IF($A66="","",IFERROR(IF($S66="Check","Check status",IF($S66="No",IF($N66="","Check result date",IF($P66="","Check final adjustment","Complete / closed")),IF(OR($K66='Assumptions'!$A$5,$K66='Assumptions'!$A$6),IF($M66="","Check submitted date",IF(OR($L66="",TODAY()-$L66&gt;='Assumptions'!$L$4),"Follow up — review","Awaiting response")),IF($G66="","Check due date",IF($G66&lt;TODAY(),"Overdue — review",IF($G66&lt;=TODAY()+'Assumptions'!$L$3,"Due soon — review","On schedule")))))),"Check dates"))</f>
        <v/>
      </c>
      <c r="U66" s="25">
        <f>IF($A66="","",IF($K66="","",IFERROR(VLOOKUP($K66,'Assumptions'!$A$3:$C$8,2,FALSE),"Check status")))</f>
        <v/>
      </c>
      <c r="V66" s="18" t="n"/>
    </row>
    <row r="67" ht="32" customHeight="1">
      <c r="A67" s="16" t="n"/>
      <c r="B67" s="16" t="n"/>
      <c r="C67" s="16" t="n"/>
      <c r="D67" s="16" t="n"/>
      <c r="E67" s="35" t="n"/>
      <c r="F67" s="35" t="n"/>
      <c r="G67" s="35" t="n"/>
      <c r="H67" s="16" t="n"/>
      <c r="I67" s="18" t="n"/>
      <c r="J67" s="16" t="n"/>
      <c r="K67" s="16" t="n"/>
      <c r="L67" s="35" t="n"/>
      <c r="M67" s="35" t="n"/>
      <c r="N67" s="35" t="n"/>
      <c r="O67" s="36" t="n"/>
      <c r="P67" s="36" t="n"/>
      <c r="Q67" s="20">
        <f>IF($A67="","",IFERROR(IF(OR($G67="",$S67&lt;&gt;"Yes"),"",$G67-TODAY()),""))</f>
        <v/>
      </c>
      <c r="R67" s="20">
        <f>IF($A67="","",IFERROR(IF($F67="","",MAX(0,IF($N67&lt;&gt;"",$N67-$F67,TODAY()-$F67))),""))</f>
        <v/>
      </c>
      <c r="S67" s="21">
        <f>IF($A67="","",IFERROR(VLOOKUP($K67,'Assumptions'!$A$3:$C$8,3,FALSE),"Check"))</f>
        <v/>
      </c>
      <c r="T67" s="5">
        <f>IF($A67="","",IFERROR(IF($S67="Check","Check status",IF($S67="No",IF($N67="","Check result date",IF($P67="","Check final adjustment","Complete / closed")),IF(OR($K67='Assumptions'!$A$5,$K67='Assumptions'!$A$6),IF($M67="","Check submitted date",IF(OR($L67="",TODAY()-$L67&gt;='Assumptions'!$L$4),"Follow up — review","Awaiting response")),IF($G67="","Check due date",IF($G67&lt;TODAY(),"Overdue — review",IF($G67&lt;=TODAY()+'Assumptions'!$L$3,"Due soon — review","On schedule")))))),"Check dates"))</f>
        <v/>
      </c>
      <c r="U67" s="22">
        <f>IF($A67="","",IF($K67="","",IFERROR(VLOOKUP($K67,'Assumptions'!$A$3:$C$8,2,FALSE),"Check status")))</f>
        <v/>
      </c>
      <c r="V67" s="18" t="n"/>
    </row>
    <row r="68" ht="32" customHeight="1">
      <c r="A68" s="16" t="n"/>
      <c r="B68" s="16" t="n"/>
      <c r="C68" s="16" t="n"/>
      <c r="D68" s="16" t="n"/>
      <c r="E68" s="35" t="n"/>
      <c r="F68" s="35" t="n"/>
      <c r="G68" s="35" t="n"/>
      <c r="H68" s="16" t="n"/>
      <c r="I68" s="18" t="n"/>
      <c r="J68" s="16" t="n"/>
      <c r="K68" s="16" t="n"/>
      <c r="L68" s="35" t="n"/>
      <c r="M68" s="35" t="n"/>
      <c r="N68" s="35" t="n"/>
      <c r="O68" s="36" t="n"/>
      <c r="P68" s="36" t="n"/>
      <c r="Q68" s="23">
        <f>IF($A68="","",IFERROR(IF(OR($G68="",$S68&lt;&gt;"Yes"),"",$G68-TODAY()),""))</f>
        <v/>
      </c>
      <c r="R68" s="23">
        <f>IF($A68="","",IFERROR(IF($F68="","",MAX(0,IF($N68&lt;&gt;"",$N68-$F68,TODAY()-$F68))),""))</f>
        <v/>
      </c>
      <c r="S68" s="24">
        <f>IF($A68="","",IFERROR(VLOOKUP($K68,'Assumptions'!$A$3:$C$8,3,FALSE),"Check"))</f>
        <v/>
      </c>
      <c r="T68" s="8">
        <f>IF($A68="","",IFERROR(IF($S68="Check","Check status",IF($S68="No",IF($N68="","Check result date",IF($P68="","Check final adjustment","Complete / closed")),IF(OR($K68='Assumptions'!$A$5,$K68='Assumptions'!$A$6),IF($M68="","Check submitted date",IF(OR($L68="",TODAY()-$L68&gt;='Assumptions'!$L$4),"Follow up — review","Awaiting response")),IF($G68="","Check due date",IF($G68&lt;TODAY(),"Overdue — review",IF($G68&lt;=TODAY()+'Assumptions'!$L$3,"Due soon — review","On schedule")))))),"Check dates"))</f>
        <v/>
      </c>
      <c r="U68" s="25">
        <f>IF($A68="","",IF($K68="","",IFERROR(VLOOKUP($K68,'Assumptions'!$A$3:$C$8,2,FALSE),"Check status")))</f>
        <v/>
      </c>
      <c r="V68" s="18" t="n"/>
    </row>
    <row r="69" ht="32" customHeight="1">
      <c r="A69" s="16" t="n"/>
      <c r="B69" s="16" t="n"/>
      <c r="C69" s="16" t="n"/>
      <c r="D69" s="16" t="n"/>
      <c r="E69" s="35" t="n"/>
      <c r="F69" s="35" t="n"/>
      <c r="G69" s="35" t="n"/>
      <c r="H69" s="16" t="n"/>
      <c r="I69" s="18" t="n"/>
      <c r="J69" s="16" t="n"/>
      <c r="K69" s="16" t="n"/>
      <c r="L69" s="35" t="n"/>
      <c r="M69" s="35" t="n"/>
      <c r="N69" s="35" t="n"/>
      <c r="O69" s="36" t="n"/>
      <c r="P69" s="36" t="n"/>
      <c r="Q69" s="20">
        <f>IF($A69="","",IFERROR(IF(OR($G69="",$S69&lt;&gt;"Yes"),"",$G69-TODAY()),""))</f>
        <v/>
      </c>
      <c r="R69" s="20">
        <f>IF($A69="","",IFERROR(IF($F69="","",MAX(0,IF($N69&lt;&gt;"",$N69-$F69,TODAY()-$F69))),""))</f>
        <v/>
      </c>
      <c r="S69" s="21">
        <f>IF($A69="","",IFERROR(VLOOKUP($K69,'Assumptions'!$A$3:$C$8,3,FALSE),"Check"))</f>
        <v/>
      </c>
      <c r="T69" s="5">
        <f>IF($A69="","",IFERROR(IF($S69="Check","Check status",IF($S69="No",IF($N69="","Check result date",IF($P69="","Check final adjustment","Complete / closed")),IF(OR($K69='Assumptions'!$A$5,$K69='Assumptions'!$A$6),IF($M69="","Check submitted date",IF(OR($L69="",TODAY()-$L69&gt;='Assumptions'!$L$4),"Follow up — review","Awaiting response")),IF($G69="","Check due date",IF($G69&lt;TODAY(),"Overdue — review",IF($G69&lt;=TODAY()+'Assumptions'!$L$3,"Due soon — review","On schedule")))))),"Check dates"))</f>
        <v/>
      </c>
      <c r="U69" s="22">
        <f>IF($A69="","",IF($K69="","",IFERROR(VLOOKUP($K69,'Assumptions'!$A$3:$C$8,2,FALSE),"Check status")))</f>
        <v/>
      </c>
      <c r="V69" s="18" t="n"/>
    </row>
    <row r="70" ht="32" customHeight="1">
      <c r="A70" s="16" t="n"/>
      <c r="B70" s="16" t="n"/>
      <c r="C70" s="16" t="n"/>
      <c r="D70" s="16" t="n"/>
      <c r="E70" s="35" t="n"/>
      <c r="F70" s="35" t="n"/>
      <c r="G70" s="35" t="n"/>
      <c r="H70" s="16" t="n"/>
      <c r="I70" s="18" t="n"/>
      <c r="J70" s="16" t="n"/>
      <c r="K70" s="16" t="n"/>
      <c r="L70" s="35" t="n"/>
      <c r="M70" s="35" t="n"/>
      <c r="N70" s="35" t="n"/>
      <c r="O70" s="36" t="n"/>
      <c r="P70" s="36" t="n"/>
      <c r="Q70" s="23">
        <f>IF($A70="","",IFERROR(IF(OR($G70="",$S70&lt;&gt;"Yes"),"",$G70-TODAY()),""))</f>
        <v/>
      </c>
      <c r="R70" s="23">
        <f>IF($A70="","",IFERROR(IF($F70="","",MAX(0,IF($N70&lt;&gt;"",$N70-$F70,TODAY()-$F70))),""))</f>
        <v/>
      </c>
      <c r="S70" s="24">
        <f>IF($A70="","",IFERROR(VLOOKUP($K70,'Assumptions'!$A$3:$C$8,3,FALSE),"Check"))</f>
        <v/>
      </c>
      <c r="T70" s="8">
        <f>IF($A70="","",IFERROR(IF($S70="Check","Check status",IF($S70="No",IF($N70="","Check result date",IF($P70="","Check final adjustment","Complete / closed")),IF(OR($K70='Assumptions'!$A$5,$K70='Assumptions'!$A$6),IF($M70="","Check submitted date",IF(OR($L70="",TODAY()-$L70&gt;='Assumptions'!$L$4),"Follow up — review","Awaiting response")),IF($G70="","Check due date",IF($G70&lt;TODAY(),"Overdue — review",IF($G70&lt;=TODAY()+'Assumptions'!$L$3,"Due soon — review","On schedule")))))),"Check dates"))</f>
        <v/>
      </c>
      <c r="U70" s="25">
        <f>IF($A70="","",IF($K70="","",IFERROR(VLOOKUP($K70,'Assumptions'!$A$3:$C$8,2,FALSE),"Check status")))</f>
        <v/>
      </c>
      <c r="V70" s="18" t="n"/>
    </row>
    <row r="71" ht="32" customHeight="1">
      <c r="A71" s="16" t="n"/>
      <c r="B71" s="16" t="n"/>
      <c r="C71" s="16" t="n"/>
      <c r="D71" s="16" t="n"/>
      <c r="E71" s="35" t="n"/>
      <c r="F71" s="35" t="n"/>
      <c r="G71" s="35" t="n"/>
      <c r="H71" s="16" t="n"/>
      <c r="I71" s="18" t="n"/>
      <c r="J71" s="16" t="n"/>
      <c r="K71" s="16" t="n"/>
      <c r="L71" s="35" t="n"/>
      <c r="M71" s="35" t="n"/>
      <c r="N71" s="35" t="n"/>
      <c r="O71" s="36" t="n"/>
      <c r="P71" s="36" t="n"/>
      <c r="Q71" s="20">
        <f>IF($A71="","",IFERROR(IF(OR($G71="",$S71&lt;&gt;"Yes"),"",$G71-TODAY()),""))</f>
        <v/>
      </c>
      <c r="R71" s="20">
        <f>IF($A71="","",IFERROR(IF($F71="","",MAX(0,IF($N71&lt;&gt;"",$N71-$F71,TODAY()-$F71))),""))</f>
        <v/>
      </c>
      <c r="S71" s="21">
        <f>IF($A71="","",IFERROR(VLOOKUP($K71,'Assumptions'!$A$3:$C$8,3,FALSE),"Check"))</f>
        <v/>
      </c>
      <c r="T71" s="5">
        <f>IF($A71="","",IFERROR(IF($S71="Check","Check status",IF($S71="No",IF($N71="","Check result date",IF($P71="","Check final adjustment","Complete / closed")),IF(OR($K71='Assumptions'!$A$5,$K71='Assumptions'!$A$6),IF($M71="","Check submitted date",IF(OR($L71="",TODAY()-$L71&gt;='Assumptions'!$L$4),"Follow up — review","Awaiting response")),IF($G71="","Check due date",IF($G71&lt;TODAY(),"Overdue — review",IF($G71&lt;=TODAY()+'Assumptions'!$L$3,"Due soon — review","On schedule")))))),"Check dates"))</f>
        <v/>
      </c>
      <c r="U71" s="22">
        <f>IF($A71="","",IF($K71="","",IFERROR(VLOOKUP($K71,'Assumptions'!$A$3:$C$8,2,FALSE),"Check status")))</f>
        <v/>
      </c>
      <c r="V71" s="18" t="n"/>
    </row>
    <row r="72" ht="32" customHeight="1">
      <c r="A72" s="16" t="n"/>
      <c r="B72" s="16" t="n"/>
      <c r="C72" s="16" t="n"/>
      <c r="D72" s="16" t="n"/>
      <c r="E72" s="35" t="n"/>
      <c r="F72" s="35" t="n"/>
      <c r="G72" s="35" t="n"/>
      <c r="H72" s="16" t="n"/>
      <c r="I72" s="18" t="n"/>
      <c r="J72" s="16" t="n"/>
      <c r="K72" s="16" t="n"/>
      <c r="L72" s="35" t="n"/>
      <c r="M72" s="35" t="n"/>
      <c r="N72" s="35" t="n"/>
      <c r="O72" s="36" t="n"/>
      <c r="P72" s="36" t="n"/>
      <c r="Q72" s="23">
        <f>IF($A72="","",IFERROR(IF(OR($G72="",$S72&lt;&gt;"Yes"),"",$G72-TODAY()),""))</f>
        <v/>
      </c>
      <c r="R72" s="23">
        <f>IF($A72="","",IFERROR(IF($F72="","",MAX(0,IF($N72&lt;&gt;"",$N72-$F72,TODAY()-$F72))),""))</f>
        <v/>
      </c>
      <c r="S72" s="24">
        <f>IF($A72="","",IFERROR(VLOOKUP($K72,'Assumptions'!$A$3:$C$8,3,FALSE),"Check"))</f>
        <v/>
      </c>
      <c r="T72" s="8">
        <f>IF($A72="","",IFERROR(IF($S72="Check","Check status",IF($S72="No",IF($N72="","Check result date",IF($P72="","Check final adjustment","Complete / closed")),IF(OR($K72='Assumptions'!$A$5,$K72='Assumptions'!$A$6),IF($M72="","Check submitted date",IF(OR($L72="",TODAY()-$L72&gt;='Assumptions'!$L$4),"Follow up — review","Awaiting response")),IF($G72="","Check due date",IF($G72&lt;TODAY(),"Overdue — review",IF($G72&lt;=TODAY()+'Assumptions'!$L$3,"Due soon — review","On schedule")))))),"Check dates"))</f>
        <v/>
      </c>
      <c r="U72" s="25">
        <f>IF($A72="","",IF($K72="","",IFERROR(VLOOKUP($K72,'Assumptions'!$A$3:$C$8,2,FALSE),"Check status")))</f>
        <v/>
      </c>
      <c r="V72" s="18" t="n"/>
    </row>
    <row r="73" ht="32" customHeight="1">
      <c r="A73" s="16" t="n"/>
      <c r="B73" s="16" t="n"/>
      <c r="C73" s="16" t="n"/>
      <c r="D73" s="16" t="n"/>
      <c r="E73" s="35" t="n"/>
      <c r="F73" s="35" t="n"/>
      <c r="G73" s="35" t="n"/>
      <c r="H73" s="16" t="n"/>
      <c r="I73" s="18" t="n"/>
      <c r="J73" s="16" t="n"/>
      <c r="K73" s="16" t="n"/>
      <c r="L73" s="35" t="n"/>
      <c r="M73" s="35" t="n"/>
      <c r="N73" s="35" t="n"/>
      <c r="O73" s="36" t="n"/>
      <c r="P73" s="36" t="n"/>
      <c r="Q73" s="20">
        <f>IF($A73="","",IFERROR(IF(OR($G73="",$S73&lt;&gt;"Yes"),"",$G73-TODAY()),""))</f>
        <v/>
      </c>
      <c r="R73" s="20">
        <f>IF($A73="","",IFERROR(IF($F73="","",MAX(0,IF($N73&lt;&gt;"",$N73-$F73,TODAY()-$F73))),""))</f>
        <v/>
      </c>
      <c r="S73" s="21">
        <f>IF($A73="","",IFERROR(VLOOKUP($K73,'Assumptions'!$A$3:$C$8,3,FALSE),"Check"))</f>
        <v/>
      </c>
      <c r="T73" s="5">
        <f>IF($A73="","",IFERROR(IF($S73="Check","Check status",IF($S73="No",IF($N73="","Check result date",IF($P73="","Check final adjustment","Complete / closed")),IF(OR($K73='Assumptions'!$A$5,$K73='Assumptions'!$A$6),IF($M73="","Check submitted date",IF(OR($L73="",TODAY()-$L73&gt;='Assumptions'!$L$4),"Follow up — review","Awaiting response")),IF($G73="","Check due date",IF($G73&lt;TODAY(),"Overdue — review",IF($G73&lt;=TODAY()+'Assumptions'!$L$3,"Due soon — review","On schedule")))))),"Check dates"))</f>
        <v/>
      </c>
      <c r="U73" s="22">
        <f>IF($A73="","",IF($K73="","",IFERROR(VLOOKUP($K73,'Assumptions'!$A$3:$C$8,2,FALSE),"Check status")))</f>
        <v/>
      </c>
      <c r="V73" s="18" t="n"/>
    </row>
    <row r="74" ht="32" customHeight="1">
      <c r="A74" s="16" t="n"/>
      <c r="B74" s="16" t="n"/>
      <c r="C74" s="16" t="n"/>
      <c r="D74" s="16" t="n"/>
      <c r="E74" s="35" t="n"/>
      <c r="F74" s="35" t="n"/>
      <c r="G74" s="35" t="n"/>
      <c r="H74" s="16" t="n"/>
      <c r="I74" s="18" t="n"/>
      <c r="J74" s="16" t="n"/>
      <c r="K74" s="16" t="n"/>
      <c r="L74" s="35" t="n"/>
      <c r="M74" s="35" t="n"/>
      <c r="N74" s="35" t="n"/>
      <c r="O74" s="36" t="n"/>
      <c r="P74" s="36" t="n"/>
      <c r="Q74" s="23">
        <f>IF($A74="","",IFERROR(IF(OR($G74="",$S74&lt;&gt;"Yes"),"",$G74-TODAY()),""))</f>
        <v/>
      </c>
      <c r="R74" s="23">
        <f>IF($A74="","",IFERROR(IF($F74="","",MAX(0,IF($N74&lt;&gt;"",$N74-$F74,TODAY()-$F74))),""))</f>
        <v/>
      </c>
      <c r="S74" s="24">
        <f>IF($A74="","",IFERROR(VLOOKUP($K74,'Assumptions'!$A$3:$C$8,3,FALSE),"Check"))</f>
        <v/>
      </c>
      <c r="T74" s="8">
        <f>IF($A74="","",IFERROR(IF($S74="Check","Check status",IF($S74="No",IF($N74="","Check result date",IF($P74="","Check final adjustment","Complete / closed")),IF(OR($K74='Assumptions'!$A$5,$K74='Assumptions'!$A$6),IF($M74="","Check submitted date",IF(OR($L74="",TODAY()-$L74&gt;='Assumptions'!$L$4),"Follow up — review","Awaiting response")),IF($G74="","Check due date",IF($G74&lt;TODAY(),"Overdue — review",IF($G74&lt;=TODAY()+'Assumptions'!$L$3,"Due soon — review","On schedule")))))),"Check dates"))</f>
        <v/>
      </c>
      <c r="U74" s="25">
        <f>IF($A74="","",IF($K74="","",IFERROR(VLOOKUP($K74,'Assumptions'!$A$3:$C$8,2,FALSE),"Check status")))</f>
        <v/>
      </c>
      <c r="V74" s="18" t="n"/>
    </row>
    <row r="75" ht="32" customHeight="1">
      <c r="A75" s="16" t="n"/>
      <c r="B75" s="16" t="n"/>
      <c r="C75" s="16" t="n"/>
      <c r="D75" s="16" t="n"/>
      <c r="E75" s="35" t="n"/>
      <c r="F75" s="35" t="n"/>
      <c r="G75" s="35" t="n"/>
      <c r="H75" s="16" t="n"/>
      <c r="I75" s="18" t="n"/>
      <c r="J75" s="16" t="n"/>
      <c r="K75" s="16" t="n"/>
      <c r="L75" s="35" t="n"/>
      <c r="M75" s="35" t="n"/>
      <c r="N75" s="35" t="n"/>
      <c r="O75" s="36" t="n"/>
      <c r="P75" s="36" t="n"/>
      <c r="Q75" s="20">
        <f>IF($A75="","",IFERROR(IF(OR($G75="",$S75&lt;&gt;"Yes"),"",$G75-TODAY()),""))</f>
        <v/>
      </c>
      <c r="R75" s="20">
        <f>IF($A75="","",IFERROR(IF($F75="","",MAX(0,IF($N75&lt;&gt;"",$N75-$F75,TODAY()-$F75))),""))</f>
        <v/>
      </c>
      <c r="S75" s="21">
        <f>IF($A75="","",IFERROR(VLOOKUP($K75,'Assumptions'!$A$3:$C$8,3,FALSE),"Check"))</f>
        <v/>
      </c>
      <c r="T75" s="5">
        <f>IF($A75="","",IFERROR(IF($S75="Check","Check status",IF($S75="No",IF($N75="","Check result date",IF($P75="","Check final adjustment","Complete / closed")),IF(OR($K75='Assumptions'!$A$5,$K75='Assumptions'!$A$6),IF($M75="","Check submitted date",IF(OR($L75="",TODAY()-$L75&gt;='Assumptions'!$L$4),"Follow up — review","Awaiting response")),IF($G75="","Check due date",IF($G75&lt;TODAY(),"Overdue — review",IF($G75&lt;=TODAY()+'Assumptions'!$L$3,"Due soon — review","On schedule")))))),"Check dates"))</f>
        <v/>
      </c>
      <c r="U75" s="22">
        <f>IF($A75="","",IF($K75="","",IFERROR(VLOOKUP($K75,'Assumptions'!$A$3:$C$8,2,FALSE),"Check status")))</f>
        <v/>
      </c>
      <c r="V75" s="18" t="n"/>
    </row>
    <row r="76" ht="32" customHeight="1">
      <c r="A76" s="16" t="n"/>
      <c r="B76" s="16" t="n"/>
      <c r="C76" s="16" t="n"/>
      <c r="D76" s="16" t="n"/>
      <c r="E76" s="35" t="n"/>
      <c r="F76" s="35" t="n"/>
      <c r="G76" s="35" t="n"/>
      <c r="H76" s="16" t="n"/>
      <c r="I76" s="18" t="n"/>
      <c r="J76" s="16" t="n"/>
      <c r="K76" s="16" t="n"/>
      <c r="L76" s="35" t="n"/>
      <c r="M76" s="35" t="n"/>
      <c r="N76" s="35" t="n"/>
      <c r="O76" s="36" t="n"/>
      <c r="P76" s="36" t="n"/>
      <c r="Q76" s="23">
        <f>IF($A76="","",IFERROR(IF(OR($G76="",$S76&lt;&gt;"Yes"),"",$G76-TODAY()),""))</f>
        <v/>
      </c>
      <c r="R76" s="23">
        <f>IF($A76="","",IFERROR(IF($F76="","",MAX(0,IF($N76&lt;&gt;"",$N76-$F76,TODAY()-$F76))),""))</f>
        <v/>
      </c>
      <c r="S76" s="24">
        <f>IF($A76="","",IFERROR(VLOOKUP($K76,'Assumptions'!$A$3:$C$8,3,FALSE),"Check"))</f>
        <v/>
      </c>
      <c r="T76" s="8">
        <f>IF($A76="","",IFERROR(IF($S76="Check","Check status",IF($S76="No",IF($N76="","Check result date",IF($P76="","Check final adjustment","Complete / closed")),IF(OR($K76='Assumptions'!$A$5,$K76='Assumptions'!$A$6),IF($M76="","Check submitted date",IF(OR($L76="",TODAY()-$L76&gt;='Assumptions'!$L$4),"Follow up — review","Awaiting response")),IF($G76="","Check due date",IF($G76&lt;TODAY(),"Overdue — review",IF($G76&lt;=TODAY()+'Assumptions'!$L$3,"Due soon — review","On schedule")))))),"Check dates"))</f>
        <v/>
      </c>
      <c r="U76" s="25">
        <f>IF($A76="","",IF($K76="","",IFERROR(VLOOKUP($K76,'Assumptions'!$A$3:$C$8,2,FALSE),"Check status")))</f>
        <v/>
      </c>
      <c r="V76" s="18" t="n"/>
    </row>
    <row r="77" ht="32" customHeight="1">
      <c r="A77" s="16" t="n"/>
      <c r="B77" s="16" t="n"/>
      <c r="C77" s="16" t="n"/>
      <c r="D77" s="16" t="n"/>
      <c r="E77" s="35" t="n"/>
      <c r="F77" s="35" t="n"/>
      <c r="G77" s="35" t="n"/>
      <c r="H77" s="16" t="n"/>
      <c r="I77" s="18" t="n"/>
      <c r="J77" s="16" t="n"/>
      <c r="K77" s="16" t="n"/>
      <c r="L77" s="35" t="n"/>
      <c r="M77" s="35" t="n"/>
      <c r="N77" s="35" t="n"/>
      <c r="O77" s="36" t="n"/>
      <c r="P77" s="36" t="n"/>
      <c r="Q77" s="20">
        <f>IF($A77="","",IFERROR(IF(OR($G77="",$S77&lt;&gt;"Yes"),"",$G77-TODAY()),""))</f>
        <v/>
      </c>
      <c r="R77" s="20">
        <f>IF($A77="","",IFERROR(IF($F77="","",MAX(0,IF($N77&lt;&gt;"",$N77-$F77,TODAY()-$F77))),""))</f>
        <v/>
      </c>
      <c r="S77" s="21">
        <f>IF($A77="","",IFERROR(VLOOKUP($K77,'Assumptions'!$A$3:$C$8,3,FALSE),"Check"))</f>
        <v/>
      </c>
      <c r="T77" s="5">
        <f>IF($A77="","",IFERROR(IF($S77="Check","Check status",IF($S77="No",IF($N77="","Check result date",IF($P77="","Check final adjustment","Complete / closed")),IF(OR($K77='Assumptions'!$A$5,$K77='Assumptions'!$A$6),IF($M77="","Check submitted date",IF(OR($L77="",TODAY()-$L77&gt;='Assumptions'!$L$4),"Follow up — review","Awaiting response")),IF($G77="","Check due date",IF($G77&lt;TODAY(),"Overdue — review",IF($G77&lt;=TODAY()+'Assumptions'!$L$3,"Due soon — review","On schedule")))))),"Check dates"))</f>
        <v/>
      </c>
      <c r="U77" s="22">
        <f>IF($A77="","",IF($K77="","",IFERROR(VLOOKUP($K77,'Assumptions'!$A$3:$C$8,2,FALSE),"Check status")))</f>
        <v/>
      </c>
      <c r="V77" s="18" t="n"/>
    </row>
    <row r="78" ht="32" customHeight="1">
      <c r="A78" s="16" t="n"/>
      <c r="B78" s="16" t="n"/>
      <c r="C78" s="16" t="n"/>
      <c r="D78" s="16" t="n"/>
      <c r="E78" s="35" t="n"/>
      <c r="F78" s="35" t="n"/>
      <c r="G78" s="35" t="n"/>
      <c r="H78" s="16" t="n"/>
      <c r="I78" s="18" t="n"/>
      <c r="J78" s="16" t="n"/>
      <c r="K78" s="16" t="n"/>
      <c r="L78" s="35" t="n"/>
      <c r="M78" s="35" t="n"/>
      <c r="N78" s="35" t="n"/>
      <c r="O78" s="36" t="n"/>
      <c r="P78" s="36" t="n"/>
      <c r="Q78" s="23">
        <f>IF($A78="","",IFERROR(IF(OR($G78="",$S78&lt;&gt;"Yes"),"",$G78-TODAY()),""))</f>
        <v/>
      </c>
      <c r="R78" s="23">
        <f>IF($A78="","",IFERROR(IF($F78="","",MAX(0,IF($N78&lt;&gt;"",$N78-$F78,TODAY()-$F78))),""))</f>
        <v/>
      </c>
      <c r="S78" s="24">
        <f>IF($A78="","",IFERROR(VLOOKUP($K78,'Assumptions'!$A$3:$C$8,3,FALSE),"Check"))</f>
        <v/>
      </c>
      <c r="T78" s="8">
        <f>IF($A78="","",IFERROR(IF($S78="Check","Check status",IF($S78="No",IF($N78="","Check result date",IF($P78="","Check final adjustment","Complete / closed")),IF(OR($K78='Assumptions'!$A$5,$K78='Assumptions'!$A$6),IF($M78="","Check submitted date",IF(OR($L78="",TODAY()-$L78&gt;='Assumptions'!$L$4),"Follow up — review","Awaiting response")),IF($G78="","Check due date",IF($G78&lt;TODAY(),"Overdue — review",IF($G78&lt;=TODAY()+'Assumptions'!$L$3,"Due soon — review","On schedule")))))),"Check dates"))</f>
        <v/>
      </c>
      <c r="U78" s="25">
        <f>IF($A78="","",IF($K78="","",IFERROR(VLOOKUP($K78,'Assumptions'!$A$3:$C$8,2,FALSE),"Check status")))</f>
        <v/>
      </c>
      <c r="V78" s="18" t="n"/>
    </row>
    <row r="79" ht="32" customHeight="1">
      <c r="A79" s="16" t="n"/>
      <c r="B79" s="16" t="n"/>
      <c r="C79" s="16" t="n"/>
      <c r="D79" s="16" t="n"/>
      <c r="E79" s="35" t="n"/>
      <c r="F79" s="35" t="n"/>
      <c r="G79" s="35" t="n"/>
      <c r="H79" s="16" t="n"/>
      <c r="I79" s="18" t="n"/>
      <c r="J79" s="16" t="n"/>
      <c r="K79" s="16" t="n"/>
      <c r="L79" s="35" t="n"/>
      <c r="M79" s="35" t="n"/>
      <c r="N79" s="35" t="n"/>
      <c r="O79" s="36" t="n"/>
      <c r="P79" s="36" t="n"/>
      <c r="Q79" s="20">
        <f>IF($A79="","",IFERROR(IF(OR($G79="",$S79&lt;&gt;"Yes"),"",$G79-TODAY()),""))</f>
        <v/>
      </c>
      <c r="R79" s="20">
        <f>IF($A79="","",IFERROR(IF($F79="","",MAX(0,IF($N79&lt;&gt;"",$N79-$F79,TODAY()-$F79))),""))</f>
        <v/>
      </c>
      <c r="S79" s="21">
        <f>IF($A79="","",IFERROR(VLOOKUP($K79,'Assumptions'!$A$3:$C$8,3,FALSE),"Check"))</f>
        <v/>
      </c>
      <c r="T79" s="5">
        <f>IF($A79="","",IFERROR(IF($S79="Check","Check status",IF($S79="No",IF($N79="","Check result date",IF($P79="","Check final adjustment","Complete / closed")),IF(OR($K79='Assumptions'!$A$5,$K79='Assumptions'!$A$6),IF($M79="","Check submitted date",IF(OR($L79="",TODAY()-$L79&gt;='Assumptions'!$L$4),"Follow up — review","Awaiting response")),IF($G79="","Check due date",IF($G79&lt;TODAY(),"Overdue — review",IF($G79&lt;=TODAY()+'Assumptions'!$L$3,"Due soon — review","On schedule")))))),"Check dates"))</f>
        <v/>
      </c>
      <c r="U79" s="22">
        <f>IF($A79="","",IF($K79="","",IFERROR(VLOOKUP($K79,'Assumptions'!$A$3:$C$8,2,FALSE),"Check status")))</f>
        <v/>
      </c>
      <c r="V79" s="18" t="n"/>
    </row>
    <row r="80" ht="32" customHeight="1">
      <c r="A80" s="16" t="n"/>
      <c r="B80" s="16" t="n"/>
      <c r="C80" s="16" t="n"/>
      <c r="D80" s="16" t="n"/>
      <c r="E80" s="35" t="n"/>
      <c r="F80" s="35" t="n"/>
      <c r="G80" s="35" t="n"/>
      <c r="H80" s="16" t="n"/>
      <c r="I80" s="18" t="n"/>
      <c r="J80" s="16" t="n"/>
      <c r="K80" s="16" t="n"/>
      <c r="L80" s="35" t="n"/>
      <c r="M80" s="35" t="n"/>
      <c r="N80" s="35" t="n"/>
      <c r="O80" s="36" t="n"/>
      <c r="P80" s="36" t="n"/>
      <c r="Q80" s="23">
        <f>IF($A80="","",IFERROR(IF(OR($G80="",$S80&lt;&gt;"Yes"),"",$G80-TODAY()),""))</f>
        <v/>
      </c>
      <c r="R80" s="23">
        <f>IF($A80="","",IFERROR(IF($F80="","",MAX(0,IF($N80&lt;&gt;"",$N80-$F80,TODAY()-$F80))),""))</f>
        <v/>
      </c>
      <c r="S80" s="24">
        <f>IF($A80="","",IFERROR(VLOOKUP($K80,'Assumptions'!$A$3:$C$8,3,FALSE),"Check"))</f>
        <v/>
      </c>
      <c r="T80" s="8">
        <f>IF($A80="","",IFERROR(IF($S80="Check","Check status",IF($S80="No",IF($N80="","Check result date",IF($P80="","Check final adjustment","Complete / closed")),IF(OR($K80='Assumptions'!$A$5,$K80='Assumptions'!$A$6),IF($M80="","Check submitted date",IF(OR($L80="",TODAY()-$L80&gt;='Assumptions'!$L$4),"Follow up — review","Awaiting response")),IF($G80="","Check due date",IF($G80&lt;TODAY(),"Overdue — review",IF($G80&lt;=TODAY()+'Assumptions'!$L$3,"Due soon — review","On schedule")))))),"Check dates"))</f>
        <v/>
      </c>
      <c r="U80" s="25">
        <f>IF($A80="","",IF($K80="","",IFERROR(VLOOKUP($K80,'Assumptions'!$A$3:$C$8,2,FALSE),"Check status")))</f>
        <v/>
      </c>
      <c r="V80" s="18" t="n"/>
    </row>
    <row r="81" ht="32" customHeight="1">
      <c r="A81" s="16" t="n"/>
      <c r="B81" s="16" t="n"/>
      <c r="C81" s="16" t="n"/>
      <c r="D81" s="16" t="n"/>
      <c r="E81" s="35" t="n"/>
      <c r="F81" s="35" t="n"/>
      <c r="G81" s="35" t="n"/>
      <c r="H81" s="16" t="n"/>
      <c r="I81" s="18" t="n"/>
      <c r="J81" s="16" t="n"/>
      <c r="K81" s="16" t="n"/>
      <c r="L81" s="35" t="n"/>
      <c r="M81" s="35" t="n"/>
      <c r="N81" s="35" t="n"/>
      <c r="O81" s="36" t="n"/>
      <c r="P81" s="36" t="n"/>
      <c r="Q81" s="20">
        <f>IF($A81="","",IFERROR(IF(OR($G81="",$S81&lt;&gt;"Yes"),"",$G81-TODAY()),""))</f>
        <v/>
      </c>
      <c r="R81" s="20">
        <f>IF($A81="","",IFERROR(IF($F81="","",MAX(0,IF($N81&lt;&gt;"",$N81-$F81,TODAY()-$F81))),""))</f>
        <v/>
      </c>
      <c r="S81" s="21">
        <f>IF($A81="","",IFERROR(VLOOKUP($K81,'Assumptions'!$A$3:$C$8,3,FALSE),"Check"))</f>
        <v/>
      </c>
      <c r="T81" s="5">
        <f>IF($A81="","",IFERROR(IF($S81="Check","Check status",IF($S81="No",IF($N81="","Check result date",IF($P81="","Check final adjustment","Complete / closed")),IF(OR($K81='Assumptions'!$A$5,$K81='Assumptions'!$A$6),IF($M81="","Check submitted date",IF(OR($L81="",TODAY()-$L81&gt;='Assumptions'!$L$4),"Follow up — review","Awaiting response")),IF($G81="","Check due date",IF($G81&lt;TODAY(),"Overdue — review",IF($G81&lt;=TODAY()+'Assumptions'!$L$3,"Due soon — review","On schedule")))))),"Check dates"))</f>
        <v/>
      </c>
      <c r="U81" s="22">
        <f>IF($A81="","",IF($K81="","",IFERROR(VLOOKUP($K81,'Assumptions'!$A$3:$C$8,2,FALSE),"Check status")))</f>
        <v/>
      </c>
      <c r="V81" s="18" t="n"/>
    </row>
    <row r="82" ht="32" customHeight="1">
      <c r="A82" s="16" t="n"/>
      <c r="B82" s="16" t="n"/>
      <c r="C82" s="16" t="n"/>
      <c r="D82" s="16" t="n"/>
      <c r="E82" s="35" t="n"/>
      <c r="F82" s="35" t="n"/>
      <c r="G82" s="35" t="n"/>
      <c r="H82" s="16" t="n"/>
      <c r="I82" s="18" t="n"/>
      <c r="J82" s="16" t="n"/>
      <c r="K82" s="16" t="n"/>
      <c r="L82" s="35" t="n"/>
      <c r="M82" s="35" t="n"/>
      <c r="N82" s="35" t="n"/>
      <c r="O82" s="36" t="n"/>
      <c r="P82" s="36" t="n"/>
      <c r="Q82" s="23">
        <f>IF($A82="","",IFERROR(IF(OR($G82="",$S82&lt;&gt;"Yes"),"",$G82-TODAY()),""))</f>
        <v/>
      </c>
      <c r="R82" s="23">
        <f>IF($A82="","",IFERROR(IF($F82="","",MAX(0,IF($N82&lt;&gt;"",$N82-$F82,TODAY()-$F82))),""))</f>
        <v/>
      </c>
      <c r="S82" s="24">
        <f>IF($A82="","",IFERROR(VLOOKUP($K82,'Assumptions'!$A$3:$C$8,3,FALSE),"Check"))</f>
        <v/>
      </c>
      <c r="T82" s="8">
        <f>IF($A82="","",IFERROR(IF($S82="Check","Check status",IF($S82="No",IF($N82="","Check result date",IF($P82="","Check final adjustment","Complete / closed")),IF(OR($K82='Assumptions'!$A$5,$K82='Assumptions'!$A$6),IF($M82="","Check submitted date",IF(OR($L82="",TODAY()-$L82&gt;='Assumptions'!$L$4),"Follow up — review","Awaiting response")),IF($G82="","Check due date",IF($G82&lt;TODAY(),"Overdue — review",IF($G82&lt;=TODAY()+'Assumptions'!$L$3,"Due soon — review","On schedule")))))),"Check dates"))</f>
        <v/>
      </c>
      <c r="U82" s="25">
        <f>IF($A82="","",IF($K82="","",IFERROR(VLOOKUP($K82,'Assumptions'!$A$3:$C$8,2,FALSE),"Check status")))</f>
        <v/>
      </c>
      <c r="V82" s="18" t="n"/>
    </row>
    <row r="83" ht="32" customHeight="1">
      <c r="A83" s="16" t="n"/>
      <c r="B83" s="16" t="n"/>
      <c r="C83" s="16" t="n"/>
      <c r="D83" s="16" t="n"/>
      <c r="E83" s="35" t="n"/>
      <c r="F83" s="35" t="n"/>
      <c r="G83" s="35" t="n"/>
      <c r="H83" s="16" t="n"/>
      <c r="I83" s="18" t="n"/>
      <c r="J83" s="16" t="n"/>
      <c r="K83" s="16" t="n"/>
      <c r="L83" s="35" t="n"/>
      <c r="M83" s="35" t="n"/>
      <c r="N83" s="35" t="n"/>
      <c r="O83" s="36" t="n"/>
      <c r="P83" s="36" t="n"/>
      <c r="Q83" s="20">
        <f>IF($A83="","",IFERROR(IF(OR($G83="",$S83&lt;&gt;"Yes"),"",$G83-TODAY()),""))</f>
        <v/>
      </c>
      <c r="R83" s="20">
        <f>IF($A83="","",IFERROR(IF($F83="","",MAX(0,IF($N83&lt;&gt;"",$N83-$F83,TODAY()-$F83))),""))</f>
        <v/>
      </c>
      <c r="S83" s="21">
        <f>IF($A83="","",IFERROR(VLOOKUP($K83,'Assumptions'!$A$3:$C$8,3,FALSE),"Check"))</f>
        <v/>
      </c>
      <c r="T83" s="5">
        <f>IF($A83="","",IFERROR(IF($S83="Check","Check status",IF($S83="No",IF($N83="","Check result date",IF($P83="","Check final adjustment","Complete / closed")),IF(OR($K83='Assumptions'!$A$5,$K83='Assumptions'!$A$6),IF($M83="","Check submitted date",IF(OR($L83="",TODAY()-$L83&gt;='Assumptions'!$L$4),"Follow up — review","Awaiting response")),IF($G83="","Check due date",IF($G83&lt;TODAY(),"Overdue — review",IF($G83&lt;=TODAY()+'Assumptions'!$L$3,"Due soon — review","On schedule")))))),"Check dates"))</f>
        <v/>
      </c>
      <c r="U83" s="22">
        <f>IF($A83="","",IF($K83="","",IFERROR(VLOOKUP($K83,'Assumptions'!$A$3:$C$8,2,FALSE),"Check status")))</f>
        <v/>
      </c>
      <c r="V83" s="18" t="n"/>
    </row>
    <row r="84" ht="32" customHeight="1">
      <c r="A84" s="16" t="n"/>
      <c r="B84" s="16" t="n"/>
      <c r="C84" s="16" t="n"/>
      <c r="D84" s="16" t="n"/>
      <c r="E84" s="35" t="n"/>
      <c r="F84" s="35" t="n"/>
      <c r="G84" s="35" t="n"/>
      <c r="H84" s="16" t="n"/>
      <c r="I84" s="18" t="n"/>
      <c r="J84" s="16" t="n"/>
      <c r="K84" s="16" t="n"/>
      <c r="L84" s="35" t="n"/>
      <c r="M84" s="35" t="n"/>
      <c r="N84" s="35" t="n"/>
      <c r="O84" s="36" t="n"/>
      <c r="P84" s="36" t="n"/>
      <c r="Q84" s="23">
        <f>IF($A84="","",IFERROR(IF(OR($G84="",$S84&lt;&gt;"Yes"),"",$G84-TODAY()),""))</f>
        <v/>
      </c>
      <c r="R84" s="23">
        <f>IF($A84="","",IFERROR(IF($F84="","",MAX(0,IF($N84&lt;&gt;"",$N84-$F84,TODAY()-$F84))),""))</f>
        <v/>
      </c>
      <c r="S84" s="24">
        <f>IF($A84="","",IFERROR(VLOOKUP($K84,'Assumptions'!$A$3:$C$8,3,FALSE),"Check"))</f>
        <v/>
      </c>
      <c r="T84" s="8">
        <f>IF($A84="","",IFERROR(IF($S84="Check","Check status",IF($S84="No",IF($N84="","Check result date",IF($P84="","Check final adjustment","Complete / closed")),IF(OR($K84='Assumptions'!$A$5,$K84='Assumptions'!$A$6),IF($M84="","Check submitted date",IF(OR($L84="",TODAY()-$L84&gt;='Assumptions'!$L$4),"Follow up — review","Awaiting response")),IF($G84="","Check due date",IF($G84&lt;TODAY(),"Overdue — review",IF($G84&lt;=TODAY()+'Assumptions'!$L$3,"Due soon — review","On schedule")))))),"Check dates"))</f>
        <v/>
      </c>
      <c r="U84" s="25">
        <f>IF($A84="","",IF($K84="","",IFERROR(VLOOKUP($K84,'Assumptions'!$A$3:$C$8,2,FALSE),"Check status")))</f>
        <v/>
      </c>
      <c r="V84" s="18" t="n"/>
    </row>
    <row r="85" ht="32" customHeight="1">
      <c r="A85" s="16" t="n"/>
      <c r="B85" s="16" t="n"/>
      <c r="C85" s="16" t="n"/>
      <c r="D85" s="16" t="n"/>
      <c r="E85" s="35" t="n"/>
      <c r="F85" s="35" t="n"/>
      <c r="G85" s="35" t="n"/>
      <c r="H85" s="16" t="n"/>
      <c r="I85" s="18" t="n"/>
      <c r="J85" s="16" t="n"/>
      <c r="K85" s="16" t="n"/>
      <c r="L85" s="35" t="n"/>
      <c r="M85" s="35" t="n"/>
      <c r="N85" s="35" t="n"/>
      <c r="O85" s="36" t="n"/>
      <c r="P85" s="36" t="n"/>
      <c r="Q85" s="20">
        <f>IF($A85="","",IFERROR(IF(OR($G85="",$S85&lt;&gt;"Yes"),"",$G85-TODAY()),""))</f>
        <v/>
      </c>
      <c r="R85" s="20">
        <f>IF($A85="","",IFERROR(IF($F85="","",MAX(0,IF($N85&lt;&gt;"",$N85-$F85,TODAY()-$F85))),""))</f>
        <v/>
      </c>
      <c r="S85" s="21">
        <f>IF($A85="","",IFERROR(VLOOKUP($K85,'Assumptions'!$A$3:$C$8,3,FALSE),"Check"))</f>
        <v/>
      </c>
      <c r="T85" s="5">
        <f>IF($A85="","",IFERROR(IF($S85="Check","Check status",IF($S85="No",IF($N85="","Check result date",IF($P85="","Check final adjustment","Complete / closed")),IF(OR($K85='Assumptions'!$A$5,$K85='Assumptions'!$A$6),IF($M85="","Check submitted date",IF(OR($L85="",TODAY()-$L85&gt;='Assumptions'!$L$4),"Follow up — review","Awaiting response")),IF($G85="","Check due date",IF($G85&lt;TODAY(),"Overdue — review",IF($G85&lt;=TODAY()+'Assumptions'!$L$3,"Due soon — review","On schedule")))))),"Check dates"))</f>
        <v/>
      </c>
      <c r="U85" s="22">
        <f>IF($A85="","",IF($K85="","",IFERROR(VLOOKUP($K85,'Assumptions'!$A$3:$C$8,2,FALSE),"Check status")))</f>
        <v/>
      </c>
      <c r="V85" s="18" t="n"/>
    </row>
    <row r="86" ht="32" customHeight="1">
      <c r="A86" s="16" t="n"/>
      <c r="B86" s="16" t="n"/>
      <c r="C86" s="16" t="n"/>
      <c r="D86" s="16" t="n"/>
      <c r="E86" s="35" t="n"/>
      <c r="F86" s="35" t="n"/>
      <c r="G86" s="35" t="n"/>
      <c r="H86" s="16" t="n"/>
      <c r="I86" s="18" t="n"/>
      <c r="J86" s="16" t="n"/>
      <c r="K86" s="16" t="n"/>
      <c r="L86" s="35" t="n"/>
      <c r="M86" s="35" t="n"/>
      <c r="N86" s="35" t="n"/>
      <c r="O86" s="36" t="n"/>
      <c r="P86" s="36" t="n"/>
      <c r="Q86" s="23">
        <f>IF($A86="","",IFERROR(IF(OR($G86="",$S86&lt;&gt;"Yes"),"",$G86-TODAY()),""))</f>
        <v/>
      </c>
      <c r="R86" s="23">
        <f>IF($A86="","",IFERROR(IF($F86="","",MAX(0,IF($N86&lt;&gt;"",$N86-$F86,TODAY()-$F86))),""))</f>
        <v/>
      </c>
      <c r="S86" s="24">
        <f>IF($A86="","",IFERROR(VLOOKUP($K86,'Assumptions'!$A$3:$C$8,3,FALSE),"Check"))</f>
        <v/>
      </c>
      <c r="T86" s="8">
        <f>IF($A86="","",IFERROR(IF($S86="Check","Check status",IF($S86="No",IF($N86="","Check result date",IF($P86="","Check final adjustment","Complete / closed")),IF(OR($K86='Assumptions'!$A$5,$K86='Assumptions'!$A$6),IF($M86="","Check submitted date",IF(OR($L86="",TODAY()-$L86&gt;='Assumptions'!$L$4),"Follow up — review","Awaiting response")),IF($G86="","Check due date",IF($G86&lt;TODAY(),"Overdue — review",IF($G86&lt;=TODAY()+'Assumptions'!$L$3,"Due soon — review","On schedule")))))),"Check dates"))</f>
        <v/>
      </c>
      <c r="U86" s="25">
        <f>IF($A86="","",IF($K86="","",IFERROR(VLOOKUP($K86,'Assumptions'!$A$3:$C$8,2,FALSE),"Check status")))</f>
        <v/>
      </c>
      <c r="V86" s="18" t="n"/>
    </row>
    <row r="87" ht="32" customHeight="1">
      <c r="A87" s="16" t="n"/>
      <c r="B87" s="16" t="n"/>
      <c r="C87" s="16" t="n"/>
      <c r="D87" s="16" t="n"/>
      <c r="E87" s="35" t="n"/>
      <c r="F87" s="35" t="n"/>
      <c r="G87" s="35" t="n"/>
      <c r="H87" s="16" t="n"/>
      <c r="I87" s="18" t="n"/>
      <c r="J87" s="16" t="n"/>
      <c r="K87" s="16" t="n"/>
      <c r="L87" s="35" t="n"/>
      <c r="M87" s="35" t="n"/>
      <c r="N87" s="35" t="n"/>
      <c r="O87" s="36" t="n"/>
      <c r="P87" s="36" t="n"/>
      <c r="Q87" s="20">
        <f>IF($A87="","",IFERROR(IF(OR($G87="",$S87&lt;&gt;"Yes"),"",$G87-TODAY()),""))</f>
        <v/>
      </c>
      <c r="R87" s="20">
        <f>IF($A87="","",IFERROR(IF($F87="","",MAX(0,IF($N87&lt;&gt;"",$N87-$F87,TODAY()-$F87))),""))</f>
        <v/>
      </c>
      <c r="S87" s="21">
        <f>IF($A87="","",IFERROR(VLOOKUP($K87,'Assumptions'!$A$3:$C$8,3,FALSE),"Check"))</f>
        <v/>
      </c>
      <c r="T87" s="5">
        <f>IF($A87="","",IFERROR(IF($S87="Check","Check status",IF($S87="No",IF($N87="","Check result date",IF($P87="","Check final adjustment","Complete / closed")),IF(OR($K87='Assumptions'!$A$5,$K87='Assumptions'!$A$6),IF($M87="","Check submitted date",IF(OR($L87="",TODAY()-$L87&gt;='Assumptions'!$L$4),"Follow up — review","Awaiting response")),IF($G87="","Check due date",IF($G87&lt;TODAY(),"Overdue — review",IF($G87&lt;=TODAY()+'Assumptions'!$L$3,"Due soon — review","On schedule")))))),"Check dates"))</f>
        <v/>
      </c>
      <c r="U87" s="22">
        <f>IF($A87="","",IF($K87="","",IFERROR(VLOOKUP($K87,'Assumptions'!$A$3:$C$8,2,FALSE),"Check status")))</f>
        <v/>
      </c>
      <c r="V87" s="18" t="n"/>
    </row>
    <row r="88" ht="32" customHeight="1">
      <c r="A88" s="16" t="n"/>
      <c r="B88" s="16" t="n"/>
      <c r="C88" s="16" t="n"/>
      <c r="D88" s="16" t="n"/>
      <c r="E88" s="35" t="n"/>
      <c r="F88" s="35" t="n"/>
      <c r="G88" s="35" t="n"/>
      <c r="H88" s="16" t="n"/>
      <c r="I88" s="18" t="n"/>
      <c r="J88" s="16" t="n"/>
      <c r="K88" s="16" t="n"/>
      <c r="L88" s="35" t="n"/>
      <c r="M88" s="35" t="n"/>
      <c r="N88" s="35" t="n"/>
      <c r="O88" s="36" t="n"/>
      <c r="P88" s="36" t="n"/>
      <c r="Q88" s="23">
        <f>IF($A88="","",IFERROR(IF(OR($G88="",$S88&lt;&gt;"Yes"),"",$G88-TODAY()),""))</f>
        <v/>
      </c>
      <c r="R88" s="23">
        <f>IF($A88="","",IFERROR(IF($F88="","",MAX(0,IF($N88&lt;&gt;"",$N88-$F88,TODAY()-$F88))),""))</f>
        <v/>
      </c>
      <c r="S88" s="24">
        <f>IF($A88="","",IFERROR(VLOOKUP($K88,'Assumptions'!$A$3:$C$8,3,FALSE),"Check"))</f>
        <v/>
      </c>
      <c r="T88" s="8">
        <f>IF($A88="","",IFERROR(IF($S88="Check","Check status",IF($S88="No",IF($N88="","Check result date",IF($P88="","Check final adjustment","Complete / closed")),IF(OR($K88='Assumptions'!$A$5,$K88='Assumptions'!$A$6),IF($M88="","Check submitted date",IF(OR($L88="",TODAY()-$L88&gt;='Assumptions'!$L$4),"Follow up — review","Awaiting response")),IF($G88="","Check due date",IF($G88&lt;TODAY(),"Overdue — review",IF($G88&lt;=TODAY()+'Assumptions'!$L$3,"Due soon — review","On schedule")))))),"Check dates"))</f>
        <v/>
      </c>
      <c r="U88" s="25">
        <f>IF($A88="","",IF($K88="","",IFERROR(VLOOKUP($K88,'Assumptions'!$A$3:$C$8,2,FALSE),"Check status")))</f>
        <v/>
      </c>
      <c r="V88" s="18" t="n"/>
    </row>
    <row r="89" ht="32" customHeight="1">
      <c r="A89" s="16" t="n"/>
      <c r="B89" s="16" t="n"/>
      <c r="C89" s="16" t="n"/>
      <c r="D89" s="16" t="n"/>
      <c r="E89" s="35" t="n"/>
      <c r="F89" s="35" t="n"/>
      <c r="G89" s="35" t="n"/>
      <c r="H89" s="16" t="n"/>
      <c r="I89" s="18" t="n"/>
      <c r="J89" s="16" t="n"/>
      <c r="K89" s="16" t="n"/>
      <c r="L89" s="35" t="n"/>
      <c r="M89" s="35" t="n"/>
      <c r="N89" s="35" t="n"/>
      <c r="O89" s="36" t="n"/>
      <c r="P89" s="36" t="n"/>
      <c r="Q89" s="20">
        <f>IF($A89="","",IFERROR(IF(OR($G89="",$S89&lt;&gt;"Yes"),"",$G89-TODAY()),""))</f>
        <v/>
      </c>
      <c r="R89" s="20">
        <f>IF($A89="","",IFERROR(IF($F89="","",MAX(0,IF($N89&lt;&gt;"",$N89-$F89,TODAY()-$F89))),""))</f>
        <v/>
      </c>
      <c r="S89" s="21">
        <f>IF($A89="","",IFERROR(VLOOKUP($K89,'Assumptions'!$A$3:$C$8,3,FALSE),"Check"))</f>
        <v/>
      </c>
      <c r="T89" s="5">
        <f>IF($A89="","",IFERROR(IF($S89="Check","Check status",IF($S89="No",IF($N89="","Check result date",IF($P89="","Check final adjustment","Complete / closed")),IF(OR($K89='Assumptions'!$A$5,$K89='Assumptions'!$A$6),IF($M89="","Check submitted date",IF(OR($L89="",TODAY()-$L89&gt;='Assumptions'!$L$4),"Follow up — review","Awaiting response")),IF($G89="","Check due date",IF($G89&lt;TODAY(),"Overdue — review",IF($G89&lt;=TODAY()+'Assumptions'!$L$3,"Due soon — review","On schedule")))))),"Check dates"))</f>
        <v/>
      </c>
      <c r="U89" s="22">
        <f>IF($A89="","",IF($K89="","",IFERROR(VLOOKUP($K89,'Assumptions'!$A$3:$C$8,2,FALSE),"Check status")))</f>
        <v/>
      </c>
      <c r="V89" s="18" t="n"/>
    </row>
    <row r="90" ht="32" customHeight="1">
      <c r="A90" s="16" t="n"/>
      <c r="B90" s="16" t="n"/>
      <c r="C90" s="16" t="n"/>
      <c r="D90" s="16" t="n"/>
      <c r="E90" s="35" t="n"/>
      <c r="F90" s="35" t="n"/>
      <c r="G90" s="35" t="n"/>
      <c r="H90" s="16" t="n"/>
      <c r="I90" s="18" t="n"/>
      <c r="J90" s="16" t="n"/>
      <c r="K90" s="16" t="n"/>
      <c r="L90" s="35" t="n"/>
      <c r="M90" s="35" t="n"/>
      <c r="N90" s="35" t="n"/>
      <c r="O90" s="36" t="n"/>
      <c r="P90" s="36" t="n"/>
      <c r="Q90" s="23">
        <f>IF($A90="","",IFERROR(IF(OR($G90="",$S90&lt;&gt;"Yes"),"",$G90-TODAY()),""))</f>
        <v/>
      </c>
      <c r="R90" s="23">
        <f>IF($A90="","",IFERROR(IF($F90="","",MAX(0,IF($N90&lt;&gt;"",$N90-$F90,TODAY()-$F90))),""))</f>
        <v/>
      </c>
      <c r="S90" s="24">
        <f>IF($A90="","",IFERROR(VLOOKUP($K90,'Assumptions'!$A$3:$C$8,3,FALSE),"Check"))</f>
        <v/>
      </c>
      <c r="T90" s="8">
        <f>IF($A90="","",IFERROR(IF($S90="Check","Check status",IF($S90="No",IF($N90="","Check result date",IF($P90="","Check final adjustment","Complete / closed")),IF(OR($K90='Assumptions'!$A$5,$K90='Assumptions'!$A$6),IF($M90="","Check submitted date",IF(OR($L90="",TODAY()-$L90&gt;='Assumptions'!$L$4),"Follow up — review","Awaiting response")),IF($G90="","Check due date",IF($G90&lt;TODAY(),"Overdue — review",IF($G90&lt;=TODAY()+'Assumptions'!$L$3,"Due soon — review","On schedule")))))),"Check dates"))</f>
        <v/>
      </c>
      <c r="U90" s="25">
        <f>IF($A90="","",IF($K90="","",IFERROR(VLOOKUP($K90,'Assumptions'!$A$3:$C$8,2,FALSE),"Check status")))</f>
        <v/>
      </c>
      <c r="V90" s="18" t="n"/>
    </row>
    <row r="91" ht="32" customHeight="1">
      <c r="A91" s="16" t="n"/>
      <c r="B91" s="16" t="n"/>
      <c r="C91" s="16" t="n"/>
      <c r="D91" s="16" t="n"/>
      <c r="E91" s="35" t="n"/>
      <c r="F91" s="35" t="n"/>
      <c r="G91" s="35" t="n"/>
      <c r="H91" s="16" t="n"/>
      <c r="I91" s="18" t="n"/>
      <c r="J91" s="16" t="n"/>
      <c r="K91" s="16" t="n"/>
      <c r="L91" s="35" t="n"/>
      <c r="M91" s="35" t="n"/>
      <c r="N91" s="35" t="n"/>
      <c r="O91" s="36" t="n"/>
      <c r="P91" s="36" t="n"/>
      <c r="Q91" s="20">
        <f>IF($A91="","",IFERROR(IF(OR($G91="",$S91&lt;&gt;"Yes"),"",$G91-TODAY()),""))</f>
        <v/>
      </c>
      <c r="R91" s="20">
        <f>IF($A91="","",IFERROR(IF($F91="","",MAX(0,IF($N91&lt;&gt;"",$N91-$F91,TODAY()-$F91))),""))</f>
        <v/>
      </c>
      <c r="S91" s="21">
        <f>IF($A91="","",IFERROR(VLOOKUP($K91,'Assumptions'!$A$3:$C$8,3,FALSE),"Check"))</f>
        <v/>
      </c>
      <c r="T91" s="5">
        <f>IF($A91="","",IFERROR(IF($S91="Check","Check status",IF($S91="No",IF($N91="","Check result date",IF($P91="","Check final adjustment","Complete / closed")),IF(OR($K91='Assumptions'!$A$5,$K91='Assumptions'!$A$6),IF($M91="","Check submitted date",IF(OR($L91="",TODAY()-$L91&gt;='Assumptions'!$L$4),"Follow up — review","Awaiting response")),IF($G91="","Check due date",IF($G91&lt;TODAY(),"Overdue — review",IF($G91&lt;=TODAY()+'Assumptions'!$L$3,"Due soon — review","On schedule")))))),"Check dates"))</f>
        <v/>
      </c>
      <c r="U91" s="22">
        <f>IF($A91="","",IF($K91="","",IFERROR(VLOOKUP($K91,'Assumptions'!$A$3:$C$8,2,FALSE),"Check status")))</f>
        <v/>
      </c>
      <c r="V91" s="18" t="n"/>
    </row>
    <row r="92" ht="32" customHeight="1">
      <c r="A92" s="16" t="n"/>
      <c r="B92" s="16" t="n"/>
      <c r="C92" s="16" t="n"/>
      <c r="D92" s="16" t="n"/>
      <c r="E92" s="35" t="n"/>
      <c r="F92" s="35" t="n"/>
      <c r="G92" s="35" t="n"/>
      <c r="H92" s="16" t="n"/>
      <c r="I92" s="18" t="n"/>
      <c r="J92" s="16" t="n"/>
      <c r="K92" s="16" t="n"/>
      <c r="L92" s="35" t="n"/>
      <c r="M92" s="35" t="n"/>
      <c r="N92" s="35" t="n"/>
      <c r="O92" s="36" t="n"/>
      <c r="P92" s="36" t="n"/>
      <c r="Q92" s="23">
        <f>IF($A92="","",IFERROR(IF(OR($G92="",$S92&lt;&gt;"Yes"),"",$G92-TODAY()),""))</f>
        <v/>
      </c>
      <c r="R92" s="23">
        <f>IF($A92="","",IFERROR(IF($F92="","",MAX(0,IF($N92&lt;&gt;"",$N92-$F92,TODAY()-$F92))),""))</f>
        <v/>
      </c>
      <c r="S92" s="24">
        <f>IF($A92="","",IFERROR(VLOOKUP($K92,'Assumptions'!$A$3:$C$8,3,FALSE),"Check"))</f>
        <v/>
      </c>
      <c r="T92" s="8">
        <f>IF($A92="","",IFERROR(IF($S92="Check","Check status",IF($S92="No",IF($N92="","Check result date",IF($P92="","Check final adjustment","Complete / closed")),IF(OR($K92='Assumptions'!$A$5,$K92='Assumptions'!$A$6),IF($M92="","Check submitted date",IF(OR($L92="",TODAY()-$L92&gt;='Assumptions'!$L$4),"Follow up — review","Awaiting response")),IF($G92="","Check due date",IF($G92&lt;TODAY(),"Overdue — review",IF($G92&lt;=TODAY()+'Assumptions'!$L$3,"Due soon — review","On schedule")))))),"Check dates"))</f>
        <v/>
      </c>
      <c r="U92" s="25">
        <f>IF($A92="","",IF($K92="","",IFERROR(VLOOKUP($K92,'Assumptions'!$A$3:$C$8,2,FALSE),"Check status")))</f>
        <v/>
      </c>
      <c r="V92" s="18" t="n"/>
    </row>
    <row r="93" ht="32" customHeight="1">
      <c r="A93" s="16" t="n"/>
      <c r="B93" s="16" t="n"/>
      <c r="C93" s="16" t="n"/>
      <c r="D93" s="16" t="n"/>
      <c r="E93" s="35" t="n"/>
      <c r="F93" s="35" t="n"/>
      <c r="G93" s="35" t="n"/>
      <c r="H93" s="16" t="n"/>
      <c r="I93" s="18" t="n"/>
      <c r="J93" s="16" t="n"/>
      <c r="K93" s="16" t="n"/>
      <c r="L93" s="35" t="n"/>
      <c r="M93" s="35" t="n"/>
      <c r="N93" s="35" t="n"/>
      <c r="O93" s="36" t="n"/>
      <c r="P93" s="36" t="n"/>
      <c r="Q93" s="20">
        <f>IF($A93="","",IFERROR(IF(OR($G93="",$S93&lt;&gt;"Yes"),"",$G93-TODAY()),""))</f>
        <v/>
      </c>
      <c r="R93" s="20">
        <f>IF($A93="","",IFERROR(IF($F93="","",MAX(0,IF($N93&lt;&gt;"",$N93-$F93,TODAY()-$F93))),""))</f>
        <v/>
      </c>
      <c r="S93" s="21">
        <f>IF($A93="","",IFERROR(VLOOKUP($K93,'Assumptions'!$A$3:$C$8,3,FALSE),"Check"))</f>
        <v/>
      </c>
      <c r="T93" s="5">
        <f>IF($A93="","",IFERROR(IF($S93="Check","Check status",IF($S93="No",IF($N93="","Check result date",IF($P93="","Check final adjustment","Complete / closed")),IF(OR($K93='Assumptions'!$A$5,$K93='Assumptions'!$A$6),IF($M93="","Check submitted date",IF(OR($L93="",TODAY()-$L93&gt;='Assumptions'!$L$4),"Follow up — review","Awaiting response")),IF($G93="","Check due date",IF($G93&lt;TODAY(),"Overdue — review",IF($G93&lt;=TODAY()+'Assumptions'!$L$3,"Due soon — review","On schedule")))))),"Check dates"))</f>
        <v/>
      </c>
      <c r="U93" s="22">
        <f>IF($A93="","",IF($K93="","",IFERROR(VLOOKUP($K93,'Assumptions'!$A$3:$C$8,2,FALSE),"Check status")))</f>
        <v/>
      </c>
      <c r="V93" s="18" t="n"/>
    </row>
    <row r="94" ht="32" customHeight="1">
      <c r="A94" s="16" t="n"/>
      <c r="B94" s="16" t="n"/>
      <c r="C94" s="16" t="n"/>
      <c r="D94" s="16" t="n"/>
      <c r="E94" s="35" t="n"/>
      <c r="F94" s="35" t="n"/>
      <c r="G94" s="35" t="n"/>
      <c r="H94" s="16" t="n"/>
      <c r="I94" s="18" t="n"/>
      <c r="J94" s="16" t="n"/>
      <c r="K94" s="16" t="n"/>
      <c r="L94" s="35" t="n"/>
      <c r="M94" s="35" t="n"/>
      <c r="N94" s="35" t="n"/>
      <c r="O94" s="36" t="n"/>
      <c r="P94" s="36" t="n"/>
      <c r="Q94" s="23">
        <f>IF($A94="","",IFERROR(IF(OR($G94="",$S94&lt;&gt;"Yes"),"",$G94-TODAY()),""))</f>
        <v/>
      </c>
      <c r="R94" s="23">
        <f>IF($A94="","",IFERROR(IF($F94="","",MAX(0,IF($N94&lt;&gt;"",$N94-$F94,TODAY()-$F94))),""))</f>
        <v/>
      </c>
      <c r="S94" s="24">
        <f>IF($A94="","",IFERROR(VLOOKUP($K94,'Assumptions'!$A$3:$C$8,3,FALSE),"Check"))</f>
        <v/>
      </c>
      <c r="T94" s="8">
        <f>IF($A94="","",IFERROR(IF($S94="Check","Check status",IF($S94="No",IF($N94="","Check result date",IF($P94="","Check final adjustment","Complete / closed")),IF(OR($K94='Assumptions'!$A$5,$K94='Assumptions'!$A$6),IF($M94="","Check submitted date",IF(OR($L94="",TODAY()-$L94&gt;='Assumptions'!$L$4),"Follow up — review","Awaiting response")),IF($G94="","Check due date",IF($G94&lt;TODAY(),"Overdue — review",IF($G94&lt;=TODAY()+'Assumptions'!$L$3,"Due soon — review","On schedule")))))),"Check dates"))</f>
        <v/>
      </c>
      <c r="U94" s="25">
        <f>IF($A94="","",IF($K94="","",IFERROR(VLOOKUP($K94,'Assumptions'!$A$3:$C$8,2,FALSE),"Check status")))</f>
        <v/>
      </c>
      <c r="V94" s="18" t="n"/>
    </row>
    <row r="95" ht="32" customHeight="1">
      <c r="A95" s="16" t="n"/>
      <c r="B95" s="16" t="n"/>
      <c r="C95" s="16" t="n"/>
      <c r="D95" s="16" t="n"/>
      <c r="E95" s="35" t="n"/>
      <c r="F95" s="35" t="n"/>
      <c r="G95" s="35" t="n"/>
      <c r="H95" s="16" t="n"/>
      <c r="I95" s="18" t="n"/>
      <c r="J95" s="16" t="n"/>
      <c r="K95" s="16" t="n"/>
      <c r="L95" s="35" t="n"/>
      <c r="M95" s="35" t="n"/>
      <c r="N95" s="35" t="n"/>
      <c r="O95" s="36" t="n"/>
      <c r="P95" s="36" t="n"/>
      <c r="Q95" s="20">
        <f>IF($A95="","",IFERROR(IF(OR($G95="",$S95&lt;&gt;"Yes"),"",$G95-TODAY()),""))</f>
        <v/>
      </c>
      <c r="R95" s="20">
        <f>IF($A95="","",IFERROR(IF($F95="","",MAX(0,IF($N95&lt;&gt;"",$N95-$F95,TODAY()-$F95))),""))</f>
        <v/>
      </c>
      <c r="S95" s="21">
        <f>IF($A95="","",IFERROR(VLOOKUP($K95,'Assumptions'!$A$3:$C$8,3,FALSE),"Check"))</f>
        <v/>
      </c>
      <c r="T95" s="5">
        <f>IF($A95="","",IFERROR(IF($S95="Check","Check status",IF($S95="No",IF($N95="","Check result date",IF($P95="","Check final adjustment","Complete / closed")),IF(OR($K95='Assumptions'!$A$5,$K95='Assumptions'!$A$6),IF($M95="","Check submitted date",IF(OR($L95="",TODAY()-$L95&gt;='Assumptions'!$L$4),"Follow up — review","Awaiting response")),IF($G95="","Check due date",IF($G95&lt;TODAY(),"Overdue — review",IF($G95&lt;=TODAY()+'Assumptions'!$L$3,"Due soon — review","On schedule")))))),"Check dates"))</f>
        <v/>
      </c>
      <c r="U95" s="22">
        <f>IF($A95="","",IF($K95="","",IFERROR(VLOOKUP($K95,'Assumptions'!$A$3:$C$8,2,FALSE),"Check status")))</f>
        <v/>
      </c>
      <c r="V95" s="18" t="n"/>
    </row>
    <row r="96" ht="32" customHeight="1">
      <c r="A96" s="16" t="n"/>
      <c r="B96" s="16" t="n"/>
      <c r="C96" s="16" t="n"/>
      <c r="D96" s="16" t="n"/>
      <c r="E96" s="35" t="n"/>
      <c r="F96" s="35" t="n"/>
      <c r="G96" s="35" t="n"/>
      <c r="H96" s="16" t="n"/>
      <c r="I96" s="18" t="n"/>
      <c r="J96" s="16" t="n"/>
      <c r="K96" s="16" t="n"/>
      <c r="L96" s="35" t="n"/>
      <c r="M96" s="35" t="n"/>
      <c r="N96" s="35" t="n"/>
      <c r="O96" s="36" t="n"/>
      <c r="P96" s="36" t="n"/>
      <c r="Q96" s="23">
        <f>IF($A96="","",IFERROR(IF(OR($G96="",$S96&lt;&gt;"Yes"),"",$G96-TODAY()),""))</f>
        <v/>
      </c>
      <c r="R96" s="23">
        <f>IF($A96="","",IFERROR(IF($F96="","",MAX(0,IF($N96&lt;&gt;"",$N96-$F96,TODAY()-$F96))),""))</f>
        <v/>
      </c>
      <c r="S96" s="24">
        <f>IF($A96="","",IFERROR(VLOOKUP($K96,'Assumptions'!$A$3:$C$8,3,FALSE),"Check"))</f>
        <v/>
      </c>
      <c r="T96" s="8">
        <f>IF($A96="","",IFERROR(IF($S96="Check","Check status",IF($S96="No",IF($N96="","Check result date",IF($P96="","Check final adjustment","Complete / closed")),IF(OR($K96='Assumptions'!$A$5,$K96='Assumptions'!$A$6),IF($M96="","Check submitted date",IF(OR($L96="",TODAY()-$L96&gt;='Assumptions'!$L$4),"Follow up — review","Awaiting response")),IF($G96="","Check due date",IF($G96&lt;TODAY(),"Overdue — review",IF($G96&lt;=TODAY()+'Assumptions'!$L$3,"Due soon — review","On schedule")))))),"Check dates"))</f>
        <v/>
      </c>
      <c r="U96" s="25">
        <f>IF($A96="","",IF($K96="","",IFERROR(VLOOKUP($K96,'Assumptions'!$A$3:$C$8,2,FALSE),"Check status")))</f>
        <v/>
      </c>
      <c r="V96" s="18" t="n"/>
    </row>
    <row r="97" ht="32" customHeight="1">
      <c r="A97" s="16" t="n"/>
      <c r="B97" s="16" t="n"/>
      <c r="C97" s="16" t="n"/>
      <c r="D97" s="16" t="n"/>
      <c r="E97" s="35" t="n"/>
      <c r="F97" s="35" t="n"/>
      <c r="G97" s="35" t="n"/>
      <c r="H97" s="16" t="n"/>
      <c r="I97" s="18" t="n"/>
      <c r="J97" s="16" t="n"/>
      <c r="K97" s="16" t="n"/>
      <c r="L97" s="35" t="n"/>
      <c r="M97" s="35" t="n"/>
      <c r="N97" s="35" t="n"/>
      <c r="O97" s="36" t="n"/>
      <c r="P97" s="36" t="n"/>
      <c r="Q97" s="20">
        <f>IF($A97="","",IFERROR(IF(OR($G97="",$S97&lt;&gt;"Yes"),"",$G97-TODAY()),""))</f>
        <v/>
      </c>
      <c r="R97" s="20">
        <f>IF($A97="","",IFERROR(IF($F97="","",MAX(0,IF($N97&lt;&gt;"",$N97-$F97,TODAY()-$F97))),""))</f>
        <v/>
      </c>
      <c r="S97" s="21">
        <f>IF($A97="","",IFERROR(VLOOKUP($K97,'Assumptions'!$A$3:$C$8,3,FALSE),"Check"))</f>
        <v/>
      </c>
      <c r="T97" s="5">
        <f>IF($A97="","",IFERROR(IF($S97="Check","Check status",IF($S97="No",IF($N97="","Check result date",IF($P97="","Check final adjustment","Complete / closed")),IF(OR($K97='Assumptions'!$A$5,$K97='Assumptions'!$A$6),IF($M97="","Check submitted date",IF(OR($L97="",TODAY()-$L97&gt;='Assumptions'!$L$4),"Follow up — review","Awaiting response")),IF($G97="","Check due date",IF($G97&lt;TODAY(),"Overdue — review",IF($G97&lt;=TODAY()+'Assumptions'!$L$3,"Due soon — review","On schedule")))))),"Check dates"))</f>
        <v/>
      </c>
      <c r="U97" s="22">
        <f>IF($A97="","",IF($K97="","",IFERROR(VLOOKUP($K97,'Assumptions'!$A$3:$C$8,2,FALSE),"Check status")))</f>
        <v/>
      </c>
      <c r="V97" s="18" t="n"/>
    </row>
    <row r="98" ht="32" customHeight="1">
      <c r="A98" s="16" t="n"/>
      <c r="B98" s="16" t="n"/>
      <c r="C98" s="16" t="n"/>
      <c r="D98" s="16" t="n"/>
      <c r="E98" s="35" t="n"/>
      <c r="F98" s="35" t="n"/>
      <c r="G98" s="35" t="n"/>
      <c r="H98" s="16" t="n"/>
      <c r="I98" s="18" t="n"/>
      <c r="J98" s="16" t="n"/>
      <c r="K98" s="16" t="n"/>
      <c r="L98" s="35" t="n"/>
      <c r="M98" s="35" t="n"/>
      <c r="N98" s="35" t="n"/>
      <c r="O98" s="36" t="n"/>
      <c r="P98" s="36" t="n"/>
      <c r="Q98" s="23">
        <f>IF($A98="","",IFERROR(IF(OR($G98="",$S98&lt;&gt;"Yes"),"",$G98-TODAY()),""))</f>
        <v/>
      </c>
      <c r="R98" s="23">
        <f>IF($A98="","",IFERROR(IF($F98="","",MAX(0,IF($N98&lt;&gt;"",$N98-$F98,TODAY()-$F98))),""))</f>
        <v/>
      </c>
      <c r="S98" s="24">
        <f>IF($A98="","",IFERROR(VLOOKUP($K98,'Assumptions'!$A$3:$C$8,3,FALSE),"Check"))</f>
        <v/>
      </c>
      <c r="T98" s="8">
        <f>IF($A98="","",IFERROR(IF($S98="Check","Check status",IF($S98="No",IF($N98="","Check result date",IF($P98="","Check final adjustment","Complete / closed")),IF(OR($K98='Assumptions'!$A$5,$K98='Assumptions'!$A$6),IF($M98="","Check submitted date",IF(OR($L98="",TODAY()-$L98&gt;='Assumptions'!$L$4),"Follow up — review","Awaiting response")),IF($G98="","Check due date",IF($G98&lt;TODAY(),"Overdue — review",IF($G98&lt;=TODAY()+'Assumptions'!$L$3,"Due soon — review","On schedule")))))),"Check dates"))</f>
        <v/>
      </c>
      <c r="U98" s="25">
        <f>IF($A98="","",IF($K98="","",IFERROR(VLOOKUP($K98,'Assumptions'!$A$3:$C$8,2,FALSE),"Check status")))</f>
        <v/>
      </c>
      <c r="V98" s="18" t="n"/>
    </row>
    <row r="99" ht="32" customHeight="1">
      <c r="A99" s="16" t="n"/>
      <c r="B99" s="16" t="n"/>
      <c r="C99" s="16" t="n"/>
      <c r="D99" s="16" t="n"/>
      <c r="E99" s="35" t="n"/>
      <c r="F99" s="35" t="n"/>
      <c r="G99" s="35" t="n"/>
      <c r="H99" s="16" t="n"/>
      <c r="I99" s="18" t="n"/>
      <c r="J99" s="16" t="n"/>
      <c r="K99" s="16" t="n"/>
      <c r="L99" s="35" t="n"/>
      <c r="M99" s="35" t="n"/>
      <c r="N99" s="35" t="n"/>
      <c r="O99" s="36" t="n"/>
      <c r="P99" s="36" t="n"/>
      <c r="Q99" s="20">
        <f>IF($A99="","",IFERROR(IF(OR($G99="",$S99&lt;&gt;"Yes"),"",$G99-TODAY()),""))</f>
        <v/>
      </c>
      <c r="R99" s="20">
        <f>IF($A99="","",IFERROR(IF($F99="","",MAX(0,IF($N99&lt;&gt;"",$N99-$F99,TODAY()-$F99))),""))</f>
        <v/>
      </c>
      <c r="S99" s="21">
        <f>IF($A99="","",IFERROR(VLOOKUP($K99,'Assumptions'!$A$3:$C$8,3,FALSE),"Check"))</f>
        <v/>
      </c>
      <c r="T99" s="5">
        <f>IF($A99="","",IFERROR(IF($S99="Check","Check status",IF($S99="No",IF($N99="","Check result date",IF($P99="","Check final adjustment","Complete / closed")),IF(OR($K99='Assumptions'!$A$5,$K99='Assumptions'!$A$6),IF($M99="","Check submitted date",IF(OR($L99="",TODAY()-$L99&gt;='Assumptions'!$L$4),"Follow up — review","Awaiting response")),IF($G99="","Check due date",IF($G99&lt;TODAY(),"Overdue — review",IF($G99&lt;=TODAY()+'Assumptions'!$L$3,"Due soon — review","On schedule")))))),"Check dates"))</f>
        <v/>
      </c>
      <c r="U99" s="22">
        <f>IF($A99="","",IF($K99="","",IFERROR(VLOOKUP($K99,'Assumptions'!$A$3:$C$8,2,FALSE),"Check status")))</f>
        <v/>
      </c>
      <c r="V99" s="18" t="n"/>
    </row>
    <row r="100" ht="32" customHeight="1">
      <c r="A100" s="16" t="n"/>
      <c r="B100" s="16" t="n"/>
      <c r="C100" s="16" t="n"/>
      <c r="D100" s="16" t="n"/>
      <c r="E100" s="35" t="n"/>
      <c r="F100" s="35" t="n"/>
      <c r="G100" s="35" t="n"/>
      <c r="H100" s="16" t="n"/>
      <c r="I100" s="18" t="n"/>
      <c r="J100" s="16" t="n"/>
      <c r="K100" s="16" t="n"/>
      <c r="L100" s="35" t="n"/>
      <c r="M100" s="35" t="n"/>
      <c r="N100" s="35" t="n"/>
      <c r="O100" s="36" t="n"/>
      <c r="P100" s="36" t="n"/>
      <c r="Q100" s="23">
        <f>IF($A100="","",IFERROR(IF(OR($G100="",$S100&lt;&gt;"Yes"),"",$G100-TODAY()),""))</f>
        <v/>
      </c>
      <c r="R100" s="23">
        <f>IF($A100="","",IFERROR(IF($F100="","",MAX(0,IF($N100&lt;&gt;"",$N100-$F100,TODAY()-$F100))),""))</f>
        <v/>
      </c>
      <c r="S100" s="24">
        <f>IF($A100="","",IFERROR(VLOOKUP($K100,'Assumptions'!$A$3:$C$8,3,FALSE),"Check"))</f>
        <v/>
      </c>
      <c r="T100" s="8">
        <f>IF($A100="","",IFERROR(IF($S100="Check","Check status",IF($S100="No",IF($N100="","Check result date",IF($P100="","Check final adjustment","Complete / closed")),IF(OR($K100='Assumptions'!$A$5,$K100='Assumptions'!$A$6),IF($M100="","Check submitted date",IF(OR($L100="",TODAY()-$L100&gt;='Assumptions'!$L$4),"Follow up — review","Awaiting response")),IF($G100="","Check due date",IF($G100&lt;TODAY(),"Overdue — review",IF($G100&lt;=TODAY()+'Assumptions'!$L$3,"Due soon — review","On schedule")))))),"Check dates"))</f>
        <v/>
      </c>
      <c r="U100" s="25">
        <f>IF($A100="","",IF($K100="","",IFERROR(VLOOKUP($K100,'Assumptions'!$A$3:$C$8,2,FALSE),"Check status")))</f>
        <v/>
      </c>
      <c r="V100" s="18" t="n"/>
    </row>
    <row r="101" ht="32" customHeight="1">
      <c r="A101" s="16" t="n"/>
      <c r="B101" s="16" t="n"/>
      <c r="C101" s="16" t="n"/>
      <c r="D101" s="16" t="n"/>
      <c r="E101" s="35" t="n"/>
      <c r="F101" s="35" t="n"/>
      <c r="G101" s="35" t="n"/>
      <c r="H101" s="16" t="n"/>
      <c r="I101" s="18" t="n"/>
      <c r="J101" s="16" t="n"/>
      <c r="K101" s="16" t="n"/>
      <c r="L101" s="35" t="n"/>
      <c r="M101" s="35" t="n"/>
      <c r="N101" s="35" t="n"/>
      <c r="O101" s="36" t="n"/>
      <c r="P101" s="36" t="n"/>
      <c r="Q101" s="20">
        <f>IF($A101="","",IFERROR(IF(OR($G101="",$S101&lt;&gt;"Yes"),"",$G101-TODAY()),""))</f>
        <v/>
      </c>
      <c r="R101" s="20">
        <f>IF($A101="","",IFERROR(IF($F101="","",MAX(0,IF($N101&lt;&gt;"",$N101-$F101,TODAY()-$F101))),""))</f>
        <v/>
      </c>
      <c r="S101" s="21">
        <f>IF($A101="","",IFERROR(VLOOKUP($K101,'Assumptions'!$A$3:$C$8,3,FALSE),"Check"))</f>
        <v/>
      </c>
      <c r="T101" s="5">
        <f>IF($A101="","",IFERROR(IF($S101="Check","Check status",IF($S101="No",IF($N101="","Check result date",IF($P101="","Check final adjustment","Complete / closed")),IF(OR($K101='Assumptions'!$A$5,$K101='Assumptions'!$A$6),IF($M101="","Check submitted date",IF(OR($L101="",TODAY()-$L101&gt;='Assumptions'!$L$4),"Follow up — review","Awaiting response")),IF($G101="","Check due date",IF($G101&lt;TODAY(),"Overdue — review",IF($G101&lt;=TODAY()+'Assumptions'!$L$3,"Due soon — review","On schedule")))))),"Check dates"))</f>
        <v/>
      </c>
      <c r="U101" s="22">
        <f>IF($A101="","",IF($K101="","",IFERROR(VLOOKUP($K101,'Assumptions'!$A$3:$C$8,2,FALSE),"Check status")))</f>
        <v/>
      </c>
      <c r="V101" s="18" t="n"/>
    </row>
    <row r="102" ht="32" customHeight="1">
      <c r="A102" s="16" t="n"/>
      <c r="B102" s="16" t="n"/>
      <c r="C102" s="16" t="n"/>
      <c r="D102" s="16" t="n"/>
      <c r="E102" s="35" t="n"/>
      <c r="F102" s="35" t="n"/>
      <c r="G102" s="35" t="n"/>
      <c r="H102" s="16" t="n"/>
      <c r="I102" s="18" t="n"/>
      <c r="J102" s="16" t="n"/>
      <c r="K102" s="16" t="n"/>
      <c r="L102" s="35" t="n"/>
      <c r="M102" s="35" t="n"/>
      <c r="N102" s="35" t="n"/>
      <c r="O102" s="36" t="n"/>
      <c r="P102" s="36" t="n"/>
      <c r="Q102" s="23">
        <f>IF($A102="","",IFERROR(IF(OR($G102="",$S102&lt;&gt;"Yes"),"",$G102-TODAY()),""))</f>
        <v/>
      </c>
      <c r="R102" s="23">
        <f>IF($A102="","",IFERROR(IF($F102="","",MAX(0,IF($N102&lt;&gt;"",$N102-$F102,TODAY()-$F102))),""))</f>
        <v/>
      </c>
      <c r="S102" s="24">
        <f>IF($A102="","",IFERROR(VLOOKUP($K102,'Assumptions'!$A$3:$C$8,3,FALSE),"Check"))</f>
        <v/>
      </c>
      <c r="T102" s="8">
        <f>IF($A102="","",IFERROR(IF($S102="Check","Check status",IF($S102="No",IF($N102="","Check result date",IF($P102="","Check final adjustment","Complete / closed")),IF(OR($K102='Assumptions'!$A$5,$K102='Assumptions'!$A$6),IF($M102="","Check submitted date",IF(OR($L102="",TODAY()-$L102&gt;='Assumptions'!$L$4),"Follow up — review","Awaiting response")),IF($G102="","Check due date",IF($G102&lt;TODAY(),"Overdue — review",IF($G102&lt;=TODAY()+'Assumptions'!$L$3,"Due soon — review","On schedule")))))),"Check dates"))</f>
        <v/>
      </c>
      <c r="U102" s="25">
        <f>IF($A102="","",IF($K102="","",IFERROR(VLOOKUP($K102,'Assumptions'!$A$3:$C$8,2,FALSE),"Check status")))</f>
        <v/>
      </c>
      <c r="V102" s="18" t="n"/>
    </row>
    <row r="103" ht="32" customHeight="1">
      <c r="A103" s="16" t="n"/>
      <c r="B103" s="16" t="n"/>
      <c r="C103" s="16" t="n"/>
      <c r="D103" s="16" t="n"/>
      <c r="E103" s="35" t="n"/>
      <c r="F103" s="35" t="n"/>
      <c r="G103" s="35" t="n"/>
      <c r="H103" s="16" t="n"/>
      <c r="I103" s="18" t="n"/>
      <c r="J103" s="16" t="n"/>
      <c r="K103" s="16" t="n"/>
      <c r="L103" s="35" t="n"/>
      <c r="M103" s="35" t="n"/>
      <c r="N103" s="35" t="n"/>
      <c r="O103" s="36" t="n"/>
      <c r="P103" s="36" t="n"/>
      <c r="Q103" s="20">
        <f>IF($A103="","",IFERROR(IF(OR($G103="",$S103&lt;&gt;"Yes"),"",$G103-TODAY()),""))</f>
        <v/>
      </c>
      <c r="R103" s="20">
        <f>IF($A103="","",IFERROR(IF($F103="","",MAX(0,IF($N103&lt;&gt;"",$N103-$F103,TODAY()-$F103))),""))</f>
        <v/>
      </c>
      <c r="S103" s="21">
        <f>IF($A103="","",IFERROR(VLOOKUP($K103,'Assumptions'!$A$3:$C$8,3,FALSE),"Check"))</f>
        <v/>
      </c>
      <c r="T103" s="5">
        <f>IF($A103="","",IFERROR(IF($S103="Check","Check status",IF($S103="No",IF($N103="","Check result date",IF($P103="","Check final adjustment","Complete / closed")),IF(OR($K103='Assumptions'!$A$5,$K103='Assumptions'!$A$6),IF($M103="","Check submitted date",IF(OR($L103="",TODAY()-$L103&gt;='Assumptions'!$L$4),"Follow up — review","Awaiting response")),IF($G103="","Check due date",IF($G103&lt;TODAY(),"Overdue — review",IF($G103&lt;=TODAY()+'Assumptions'!$L$3,"Due soon — review","On schedule")))))),"Check dates"))</f>
        <v/>
      </c>
      <c r="U103" s="22">
        <f>IF($A103="","",IF($K103="","",IFERROR(VLOOKUP($K103,'Assumptions'!$A$3:$C$8,2,FALSE),"Check status")))</f>
        <v/>
      </c>
      <c r="V103" s="18" t="n"/>
    </row>
    <row r="104" ht="32" customHeight="1">
      <c r="A104" s="16" t="n"/>
      <c r="B104" s="16" t="n"/>
      <c r="C104" s="16" t="n"/>
      <c r="D104" s="16" t="n"/>
      <c r="E104" s="35" t="n"/>
      <c r="F104" s="35" t="n"/>
      <c r="G104" s="35" t="n"/>
      <c r="H104" s="16" t="n"/>
      <c r="I104" s="18" t="n"/>
      <c r="J104" s="16" t="n"/>
      <c r="K104" s="16" t="n"/>
      <c r="L104" s="35" t="n"/>
      <c r="M104" s="35" t="n"/>
      <c r="N104" s="35" t="n"/>
      <c r="O104" s="36" t="n"/>
      <c r="P104" s="36" t="n"/>
      <c r="Q104" s="23">
        <f>IF($A104="","",IFERROR(IF(OR($G104="",$S104&lt;&gt;"Yes"),"",$G104-TODAY()),""))</f>
        <v/>
      </c>
      <c r="R104" s="23">
        <f>IF($A104="","",IFERROR(IF($F104="","",MAX(0,IF($N104&lt;&gt;"",$N104-$F104,TODAY()-$F104))),""))</f>
        <v/>
      </c>
      <c r="S104" s="24">
        <f>IF($A104="","",IFERROR(VLOOKUP($K104,'Assumptions'!$A$3:$C$8,3,FALSE),"Check"))</f>
        <v/>
      </c>
      <c r="T104" s="8">
        <f>IF($A104="","",IFERROR(IF($S104="Check","Check status",IF($S104="No",IF($N104="","Check result date",IF($P104="","Check final adjustment","Complete / closed")),IF(OR($K104='Assumptions'!$A$5,$K104='Assumptions'!$A$6),IF($M104="","Check submitted date",IF(OR($L104="",TODAY()-$L104&gt;='Assumptions'!$L$4),"Follow up — review","Awaiting response")),IF($G104="","Check due date",IF($G104&lt;TODAY(),"Overdue — review",IF($G104&lt;=TODAY()+'Assumptions'!$L$3,"Due soon — review","On schedule")))))),"Check dates"))</f>
        <v/>
      </c>
      <c r="U104" s="25">
        <f>IF($A104="","",IF($K104="","",IFERROR(VLOOKUP($K104,'Assumptions'!$A$3:$C$8,2,FALSE),"Check status")))</f>
        <v/>
      </c>
      <c r="V104" s="18" t="n"/>
    </row>
  </sheetData>
  <autoFilter ref="A4:V104"/>
  <mergeCells count="1">
    <mergeCell ref="A1:V1"/>
  </mergeCells>
  <conditionalFormatting sqref="T5:T104">
    <cfRule type="expression" priority="1" dxfId="0" stopIfTrue="1">
      <formula>$T5="Overdue — review"</formula>
    </cfRule>
    <cfRule type="expression" priority="2" dxfId="1" stopIfTrue="1">
      <formula>OR($T5="Due soon — review",$T5="Follow up — review")</formula>
    </cfRule>
    <cfRule type="expression" priority="3" dxfId="0" stopIfTrue="1">
      <formula>LEFT($T5,5)="Check"</formula>
    </cfRule>
    <cfRule type="expression" priority="4" dxfId="2" stopIfTrue="1">
      <formula>OR($T5="Awaiting response",$T5="Complete / closed")</formula>
    </cfRule>
  </conditionalFormatting>
  <conditionalFormatting sqref="Q5:Q104">
    <cfRule type="expression" priority="5" dxfId="0" stopIfTrue="1">
      <formula>AND(ISNUMBER($Q5),$Q5&lt;0)</formula>
    </cfRule>
  </conditionalFormatting>
  <dataValidations count="6">
    <dataValidation sqref="K5:K104" showDropDown="0" showInputMessage="0" showErrorMessage="1" allowBlank="0" errorTitle="Check status" error="Choose a status from the editable Assumptions list." type="list" errorStyle="stop">
      <formula1>'Assumptions'!$A$3:$A$8</formula1>
    </dataValidation>
    <dataValidation sqref="H5:H104" showDropDown="0" showInputMessage="0" showErrorMessage="1" allowBlank="0" errorTitle="Check audit type" error="Choose an audit type from the editable Assumptions list." type="list" errorStyle="stop">
      <formula1>'Assumptions'!$E$3:$E$7</formula1>
    </dataValidation>
    <dataValidation sqref="J5:J104" showDropDown="0" showInputMessage="0" showErrorMessage="1" allowBlank="0" errorTitle="Check owner" error="Choose an owner from the editable Assumptions list." type="list" errorStyle="stop">
      <formula1>'Assumptions'!$G$3:$G$6</formula1>
    </dataValidation>
    <dataValidation sqref="D5:D104" showDropDown="0" showInputMessage="0" showErrorMessage="1" allowBlank="0" errorTitle="Check insurer" error="Choose an insurer from the editable Assumptions list." type="list" errorStyle="stop">
      <formula1>'Assumptions'!$I$3:$I$6</formula1>
    </dataValidation>
    <dataValidation sqref="E5:G104 L5:N104" showDropDown="0" showInputMessage="0" showErrorMessage="1" allowBlank="0" errorTitle="Check date" error="Enter a date within the editable Assumptions limits." type="date" errorStyle="stop" operator="between">
      <formula1>'Assumptions'!$L$5</formula1>
      <formula2>'Assumptions'!$L$6</formula2>
    </dataValidation>
    <dataValidation sqref="O5:P104" showDropDown="0" showInputMessage="0" showErrorMessage="1" allowBlank="0" errorTitle="Check amount" error="Enter an amount within the editable Assumptions limits." type="decimal" errorStyle="stop" operator="between">
      <formula1>'Assumptions'!$L$7</formula1>
      <formula2>'Assumptions'!$L$8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56A2A"/>
    <outlinePr summaryBelow="1" summaryRight="1"/>
    <pageSetUpPr/>
  </sheetPr>
  <dimension ref="A1:M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40" customWidth="1" min="2" max="2"/>
    <col width="10" customWidth="1" min="3" max="3"/>
    <col width="3" customWidth="1" min="4" max="4"/>
    <col width="18" customWidth="1" min="5" max="5"/>
    <col width="3" customWidth="1" min="6" max="6"/>
    <col width="27" customWidth="1" min="7" max="7"/>
    <col width="3" customWidth="1" min="8" max="8"/>
    <col width="34" customWidth="1" min="9" max="9"/>
    <col width="3" customWidth="1" min="10" max="10"/>
    <col width="29" customWidth="1" min="11" max="11"/>
    <col width="17" customWidth="1" min="12" max="12"/>
    <col width="54" customWidth="1" min="13" max="13"/>
  </cols>
  <sheetData>
    <row r="1" ht="28" customHeight="1">
      <c r="A1" s="1" t="inlineStr">
        <is>
          <t>Insurance Premium Audit Tracker —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30" customHeight="1">
      <c r="A2" s="4" t="inlineStr">
        <is>
          <t>Status</t>
        </is>
      </c>
      <c r="B2" s="4" t="inlineStr">
        <is>
          <t>Default Next Step</t>
        </is>
      </c>
      <c r="C2" s="4" t="inlineStr">
        <is>
          <t>Open?</t>
        </is>
      </c>
      <c r="D2" s="26" t="n"/>
      <c r="E2" s="4" t="inlineStr">
        <is>
          <t>Audit Type</t>
        </is>
      </c>
      <c r="F2" s="26" t="n"/>
      <c r="G2" s="4" t="inlineStr">
        <is>
          <t>Owner</t>
        </is>
      </c>
      <c r="H2" s="26" t="n"/>
      <c r="I2" s="4" t="inlineStr">
        <is>
          <t>Insurer</t>
        </is>
      </c>
      <c r="J2" s="26" t="n"/>
      <c r="K2" s="4" t="inlineStr">
        <is>
          <t>Parameter</t>
        </is>
      </c>
      <c r="L2" s="4" t="inlineStr">
        <is>
          <t>Value</t>
        </is>
      </c>
      <c r="M2" s="4" t="inlineStr">
        <is>
          <t>Use</t>
        </is>
      </c>
    </row>
    <row r="3" ht="34" customHeight="1">
      <c r="A3" s="16" t="inlineStr">
        <is>
          <t>Not Started</t>
        </is>
      </c>
      <c r="B3" s="18" t="inlineStr">
        <is>
          <t>Confirm request details and assign records.</t>
        </is>
      </c>
      <c r="C3" s="16" t="inlineStr">
        <is>
          <t>Yes</t>
        </is>
      </c>
      <c r="D3" s="26" t="n"/>
      <c r="E3" s="16" t="inlineStr">
        <is>
          <t>Payroll</t>
        </is>
      </c>
      <c r="F3" s="26" t="n"/>
      <c r="G3" s="16" t="inlineStr">
        <is>
          <t>Avery Quill (Fictional)</t>
        </is>
      </c>
      <c r="H3" s="26" t="n"/>
      <c r="I3" s="16" t="inlineStr">
        <is>
          <t>Harbor Kite Insurance (Fictional)</t>
        </is>
      </c>
      <c r="J3" s="26" t="n"/>
      <c r="K3" s="16" t="inlineStr">
        <is>
          <t>Due-soon window in days</t>
        </is>
      </c>
      <c r="L3" s="27" t="n">
        <v>14</v>
      </c>
      <c r="M3" s="22" t="inlineStr">
        <is>
          <t>Open, unsubmitted audits at or inside this window receive a review alert.</t>
        </is>
      </c>
    </row>
    <row r="4" ht="34" customHeight="1">
      <c r="A4" s="16" t="inlineStr">
        <is>
          <t>Gathering Records</t>
        </is>
      </c>
      <c r="B4" s="18" t="inlineStr">
        <is>
          <t>Review outstanding records.</t>
        </is>
      </c>
      <c r="C4" s="16" t="inlineStr">
        <is>
          <t>Yes</t>
        </is>
      </c>
      <c r="D4" s="26" t="n"/>
      <c r="E4" s="16" t="inlineStr">
        <is>
          <t>Sales</t>
        </is>
      </c>
      <c r="F4" s="26" t="n"/>
      <c r="G4" s="16" t="inlineStr">
        <is>
          <t>Rowan Finch (Fictional)</t>
        </is>
      </c>
      <c r="H4" s="26" t="n"/>
      <c r="I4" s="16" t="inlineStr">
        <is>
          <t>Cedar Comet Insurance (Fictional)</t>
        </is>
      </c>
      <c r="J4" s="26" t="n"/>
      <c r="K4" s="16" t="inlineStr">
        <is>
          <t>Follow-up interval in days</t>
        </is>
      </c>
      <c r="L4" s="27" t="n">
        <v>10</v>
      </c>
      <c r="M4" s="25" t="inlineStr">
        <is>
          <t>Submitted audits at or beyond this interval receive a follow-up review alert.</t>
        </is>
      </c>
    </row>
    <row r="5" ht="34" customHeight="1">
      <c r="A5" s="16" t="inlineStr">
        <is>
          <t>Submitted</t>
        </is>
      </c>
      <c r="B5" s="18" t="inlineStr">
        <is>
          <t>Check insurer acknowledgment.</t>
        </is>
      </c>
      <c r="C5" s="16" t="inlineStr">
        <is>
          <t>Yes</t>
        </is>
      </c>
      <c r="D5" s="26" t="n"/>
      <c r="E5" s="16" t="inlineStr">
        <is>
          <t>Subcontractor</t>
        </is>
      </c>
      <c r="F5" s="26" t="n"/>
      <c r="G5" s="16" t="inlineStr">
        <is>
          <t>Morgan Vale (Fictional)</t>
        </is>
      </c>
      <c r="H5" s="26" t="n"/>
      <c r="I5" s="16" t="inlineStr">
        <is>
          <t>Nimbus Maple Insurance (Fictional)</t>
        </is>
      </c>
      <c r="J5" s="26" t="n"/>
      <c r="K5" s="16" t="inlineStr">
        <is>
          <t>Earliest allowed entry date</t>
        </is>
      </c>
      <c r="L5" s="37" t="n">
        <v>43466</v>
      </c>
      <c r="M5" s="22" t="inlineStr">
        <is>
          <t>Lower date limit for tracker inputs.</t>
        </is>
      </c>
    </row>
    <row r="6" ht="34" customHeight="1">
      <c r="A6" s="16" t="inlineStr">
        <is>
          <t>Insurer Review</t>
        </is>
      </c>
      <c r="B6" s="18" t="inlineStr">
        <is>
          <t>Review open insurer questions.</t>
        </is>
      </c>
      <c r="C6" s="16" t="inlineStr">
        <is>
          <t>Yes</t>
        </is>
      </c>
      <c r="D6" s="26" t="n"/>
      <c r="E6" s="16" t="inlineStr">
        <is>
          <t>Hybrid</t>
        </is>
      </c>
      <c r="F6" s="26" t="n"/>
      <c r="G6" s="16" t="inlineStr">
        <is>
          <t>Casey Ember (Fictional)</t>
        </is>
      </c>
      <c r="H6" s="26" t="n"/>
      <c r="I6" s="16" t="inlineStr">
        <is>
          <t>Copper Star Insurance (Fictional)</t>
        </is>
      </c>
      <c r="J6" s="26" t="n"/>
      <c r="K6" s="16" t="inlineStr">
        <is>
          <t>Latest allowed entry date</t>
        </is>
      </c>
      <c r="L6" s="37" t="n">
        <v>47483</v>
      </c>
      <c r="M6" s="25" t="inlineStr">
        <is>
          <t>Upper date limit for tracker inputs.</t>
        </is>
      </c>
    </row>
    <row r="7" ht="34" customHeight="1">
      <c r="A7" s="16" t="inlineStr">
        <is>
          <t>Completed</t>
        </is>
      </c>
      <c r="B7" s="18" t="inlineStr">
        <is>
          <t>File the result and note the adjustment.</t>
        </is>
      </c>
      <c r="C7" s="16" t="inlineStr">
        <is>
          <t>No</t>
        </is>
      </c>
      <c r="D7" s="26" t="n"/>
      <c r="E7" s="16" t="inlineStr">
        <is>
          <t>Other</t>
        </is>
      </c>
      <c r="F7" s="26" t="n"/>
      <c r="H7" s="26" t="n"/>
      <c r="J7" s="26" t="n"/>
      <c r="K7" s="16" t="inlineStr">
        <is>
          <t>Minimum adjustment amount</t>
        </is>
      </c>
      <c r="L7" s="36" t="n">
        <v>-10000000</v>
      </c>
      <c r="M7" s="22" t="inlineStr">
        <is>
          <t>Lower amount limit for estimated and final adjustments.</t>
        </is>
      </c>
    </row>
    <row r="8" ht="34" customHeight="1">
      <c r="A8" s="16" t="inlineStr">
        <is>
          <t>Closed</t>
        </is>
      </c>
      <c r="B8" s="18" t="inlineStr">
        <is>
          <t>Retain the agency documentation.</t>
        </is>
      </c>
      <c r="C8" s="16" t="inlineStr">
        <is>
          <t>No</t>
        </is>
      </c>
      <c r="D8" s="26" t="n"/>
      <c r="F8" s="26" t="n"/>
      <c r="H8" s="26" t="n"/>
      <c r="J8" s="26" t="n"/>
      <c r="K8" s="16" t="inlineStr">
        <is>
          <t>Maximum adjustment amount</t>
        </is>
      </c>
      <c r="L8" s="36" t="n">
        <v>10000000</v>
      </c>
      <c r="M8" s="25" t="inlineStr">
        <is>
          <t>Upper amount limit for estimated and final adjustments.</t>
        </is>
      </c>
    </row>
  </sheetData>
  <autoFilter ref="A2:C8"/>
  <mergeCells count="1">
    <mergeCell ref="A1:M1"/>
  </mergeCells>
  <conditionalFormatting sqref="L5:L6">
    <cfRule type="expression" priority="1" dxfId="0" stopIfTrue="1">
      <formula>$L$5&gt;$L$6</formula>
    </cfRule>
  </conditionalFormatting>
  <conditionalFormatting sqref="L7:L8">
    <cfRule type="expression" priority="2" dxfId="0" stopIfTrue="1">
      <formula>$L$7&gt;$L$8</formula>
    </cfRule>
  </conditionalFormatting>
  <dataValidations count="2">
    <dataValidation sqref="C3:C8" showDropDown="0" showInputMessage="0" showErrorMessage="1" allowBlank="0" errorTitle="Check entry" error="Choose Yes or No." type="list" errorStyle="stop">
      <formula1>"Yes,No"</formula1>
    </dataValidation>
    <dataValidation sqref="L3:L4" showDropDown="0" showInputMessage="0" showErrorMessage="1" allowBlank="0" errorTitle="Check day limit" error="Enter a whole number from 1 through 90." type="whole" errorStyle="stop" operator="between">
      <formula1>1</formula1>
      <formula2>90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Premium Audit Tracker</dc:title>
  <dc:subject xmlns:dc="http://purl.org/dc/elements/1.1/">Administrative premium audit scheduling and follow-up</dc:subject>
  <dcterms:created xmlns:dcterms="http://purl.org/dc/terms/" xmlns:xsi="http://www.w3.org/2001/XMLSchema-instance" xsi:type="dcterms:W3CDTF">2026-09-10T23:14:10Z</dcterms:created>
  <dcterms:modified xmlns:dcterms="http://purl.org/dc/terms/" xmlns:xsi="http://www.w3.org/2001/XMLSchema-instance" xsi:type="dcterms:W3CDTF">2026-09-10T23:14:10+00:00Z</dcterms:modified>
</cp:coreProperties>
</file>