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oal Plan" sheetId="2" state="visible" r:id="rId2"/>
    <sheet xmlns:r="http://schemas.openxmlformats.org/officeDocument/2006/relationships" name="Activity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'Goal Plan'!$A$4:$R$104</definedName>
    <definedName name="_xlnm._FilterDatabase" localSheetId="2" hidden="1">'Activity Log'!$A$4:$J$104</definedName>
    <definedName name="_xlnm._FilterDatabase" localSheetId="3" hidden="1">'Assumptions'!$A$3:$B$15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mm/dd/yyyy"/>
    <numFmt numFmtId="165" formatCode="$#,##0.00"/>
    <numFmt numFmtId="166" formatCode="0.0%"/>
    <numFmt numFmtId="167" formatCode="0.0"/>
    <numFmt numFmtId="168" formatCode="mmm"/>
    <numFmt numFmtId="169" formatCode="$#,##0"/>
    <numFmt numFmtId="170" formatCode="mmm 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253746"/>
      <sz val="9"/>
    </font>
    <font>
      <name val="Calibri"/>
      <b val="1"/>
      <color rgb="00FFFFFF"/>
      <sz val="10"/>
    </font>
    <font>
      <name val="Calibri"/>
      <color rgb="00253746"/>
      <sz val="10"/>
    </font>
    <font>
      <name val="Calibri"/>
      <b val="1"/>
      <color rgb="00253746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 style="thin">
        <color rgb="00C8D6DC"/>
      </left>
      <right/>
      <top/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 style="thin">
        <color rgb="00C8D6DC"/>
      </right>
      <top/>
      <bottom/>
      <diagonal/>
    </border>
    <border>
      <left style="thin">
        <color rgb="00C8D6DC"/>
      </left>
      <right/>
      <top/>
      <bottom style="thin">
        <color rgb="00C8D6DC"/>
      </bottom>
      <diagonal/>
    </border>
    <border>
      <left/>
      <right/>
      <top/>
      <bottom style="thin">
        <color rgb="00C8D6DC"/>
      </bottom>
      <diagonal/>
    </border>
    <border>
      <left/>
      <right style="thin">
        <color rgb="00C8D6DC"/>
      </right>
      <top/>
      <bottom style="thin">
        <color rgb="00C8D6DC"/>
      </bottom>
      <diagonal/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left" vertical="center"/>
    </xf>
    <xf numFmtId="169" fontId="4" fillId="6" borderId="1" applyAlignment="1" pivotButton="0" quotePrefix="0" xfId="0">
      <alignment horizontal="right" vertical="center"/>
    </xf>
    <xf numFmtId="170" fontId="4" fillId="5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65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left" vertical="center"/>
    </xf>
    <xf numFmtId="169" fontId="4" fillId="6" borderId="1" applyAlignment="1" pivotButton="0" quotePrefix="0" xfId="0">
      <alignment horizontal="right" vertical="center"/>
    </xf>
    <xf numFmtId="170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B5472F"/>
        <sz val="10"/>
      </font>
      <fill>
        <patternFill patternType="solid">
          <fgColor rgb="00FCE8E4"/>
        </patternFill>
      </fill>
    </dxf>
    <dxf>
      <font>
        <name val="Calibri"/>
        <b val="1"/>
        <color rgb="000F7B78"/>
        <sz val="10"/>
      </font>
      <fill>
        <patternFill patternType="solid">
          <fgColor rgb="00DDF1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Premium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'Summary'!B19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'Summary'!$A$20:$A$31</f>
            </numRef>
          </cat>
          <val>
            <numRef>
              <f>'Summary'!$B$20:$B$31</f>
            </numRef>
          </val>
        </ser>
        <ser>
          <idx val="1"/>
          <order val="1"/>
          <tx>
            <strRef>
              <f>'Summary'!C19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'Summary'!$A$20:$A$31</f>
            </numRef>
          </cat>
          <val>
            <numRef>
              <f>'Summary'!$C$20:$C$31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numFmt formatCode="$0,&quot;K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4320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N31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20" customWidth="1" min="5" max="5"/>
    <col width="15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4" customHeight="1">
      <c r="A1" s="1" t="inlineStr">
        <is>
          <t>Insurance Producer Goal Planner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  <c r="J1" s="46" t="n"/>
      <c r="K1" s="46" t="n"/>
      <c r="L1" s="46" t="n"/>
      <c r="M1" s="46" t="n"/>
      <c r="N1" s="47" t="n"/>
    </row>
    <row r="2" ht="12" customHeight="1">
      <c r="A2" s="48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49" t="n"/>
      <c r="M2" s="49" t="n"/>
      <c r="N2" s="50" t="n"/>
    </row>
    <row r="3" ht="30" customHeight="1">
      <c r="A3" s="3" t="inlineStr">
        <is>
          <t>Annual and monthly indicators are calculated from the Goal Plan and Activity Log.</t>
        </is>
      </c>
      <c r="H3" s="3" t="inlineStr">
        <is>
          <t>Fictional administrative example; no outside-system connection or coverage advice.</t>
        </is>
      </c>
    </row>
    <row r="4"/>
    <row r="5">
      <c r="A5" s="4" t="inlineStr">
        <is>
          <t>Agency</t>
        </is>
      </c>
      <c r="B5" s="5">
        <f>IF(Assumptions!$B$5="","",Assumptions!$B$5)</f>
        <v/>
      </c>
      <c r="D5" s="4" t="inlineStr">
        <is>
          <t>Allocation Total</t>
        </is>
      </c>
      <c r="E5" s="6">
        <f>IFERROR(SUMIFS('Goal Plan'!$B$5:$B$104,'Goal Plan'!$A$5:$A$104,"&gt;="&amp;DATE(Assumptions!$B$4,1,1),'Goal Plan'!$A$5:$A$104,"&lt;"&amp;DATE(Assumptions!$B$4+1,1,1)),"")</f>
        <v/>
      </c>
    </row>
    <row r="6">
      <c r="A6" s="4" t="inlineStr">
        <is>
          <t>Producer</t>
        </is>
      </c>
      <c r="B6" s="5">
        <f>IF(Assumptions!$B$6="","",Assumptions!$B$6)</f>
        <v/>
      </c>
      <c r="D6" s="4" t="inlineStr">
        <is>
          <t>Completed Records</t>
        </is>
      </c>
      <c r="E6" s="7">
        <f>IFERROR(COUNTIFS('Activity Log'!$B$5:$B$104,"&gt;="&amp;DATE(Assumptions!$B$4,1,1),'Activity Log'!$B$5:$B$104,"&lt;"&amp;DATE(Assumptions!$B$4+1,1,1),'Activity Log'!$J$5:$J$104,"Completed"),"")</f>
        <v/>
      </c>
    </row>
    <row r="7">
      <c r="A7" s="4" t="inlineStr">
        <is>
          <t>Plan Year</t>
        </is>
      </c>
      <c r="B7" s="7">
        <f>IF(Assumptions!$B$4="","",Assumptions!$B$4)</f>
        <v/>
      </c>
      <c r="D7" s="4" t="inlineStr">
        <is>
          <t>Latest Activity</t>
        </is>
      </c>
      <c r="E7" s="51">
        <f>IF(COUNT('Activity Log'!$B$5:$B$104)=0,"",IFERROR(MAX('Activity Log'!$B$5:$B$104),""))</f>
        <v/>
      </c>
    </row>
    <row r="8"/>
    <row r="9" ht="30" customHeight="1">
      <c r="A9" s="9" t="inlineStr">
        <is>
          <t>Metric</t>
        </is>
      </c>
      <c r="B9" s="9" t="inlineStr">
        <is>
          <t>Annual Goal</t>
        </is>
      </c>
      <c r="C9" s="9" t="inlineStr">
        <is>
          <t>Planned Target</t>
        </is>
      </c>
      <c r="D9" s="9" t="inlineStr">
        <is>
          <t>Completed Actual</t>
        </is>
      </c>
      <c r="E9" s="9" t="inlineStr">
        <is>
          <t>Remaining to Goal</t>
        </is>
      </c>
      <c r="F9" s="9" t="inlineStr">
        <is>
          <t>Attainment</t>
        </is>
      </c>
    </row>
    <row r="10">
      <c r="A10" s="5" t="inlineStr">
        <is>
          <t>Written Premium</t>
        </is>
      </c>
      <c r="B10" s="52">
        <f>IF(Assumptions!$B$8="","",Assumptions!$B$8)</f>
        <v/>
      </c>
      <c r="C10" s="52">
        <f>IF(COUNTIFS('Goal Plan'!$A$5:$A$104,"&gt;="&amp;DATE(Assumptions!$B$4,1,1),'Goal Plan'!$A$5:$A$104,"&lt;"&amp;DATE(Assumptions!$B$4+1,1,1))=0,"",IFERROR(SUMIFS('Goal Plan'!$C$5:$C$104,'Goal Plan'!$A$5:$A$104,"&gt;="&amp;DATE(Assumptions!$B$4,1,1),'Goal Plan'!$A$5:$A$104,"&lt;"&amp;DATE(Assumptions!$B$4+1,1,1)),""))</f>
        <v/>
      </c>
      <c r="D10" s="52">
        <f>IF(COUNTIFS('Activity Log'!$B$5:$B$104,"&gt;="&amp;DATE(Assumptions!$B$4,1,1),'Activity Log'!$B$5:$B$104,"&lt;"&amp;DATE(Assumptions!$B$4+1,1,1),'Activity Log'!$J$5:$J$104,"Completed")=0,"",IFERROR(SUMIFS('Activity Log'!$G$5:$G$104,'Activity Log'!$B$5:$B$104,"&gt;="&amp;DATE(Assumptions!$B$4,1,1),'Activity Log'!$B$5:$B$104,"&lt;"&amp;DATE(Assumptions!$B$4+1,1,1),'Activity Log'!$J$5:$J$104,"Completed"),""))</f>
        <v/>
      </c>
      <c r="E10" s="52">
        <f>IF(OR($B10="",$D10=""),"",IFERROR(MAX(0,$B10-$D10),""))</f>
        <v/>
      </c>
      <c r="F10" s="53">
        <f>IF(OR($B10="",$B10=0,$D10=""),"",IFERROR($D10/$B10,""))</f>
        <v/>
      </c>
    </row>
    <row r="11">
      <c r="A11" s="12" t="inlineStr">
        <is>
          <t>Commission</t>
        </is>
      </c>
      <c r="B11" s="54">
        <f>IF(Assumptions!$B$9="","",Assumptions!$B$9)</f>
        <v/>
      </c>
      <c r="C11" s="54">
        <f>IF(COUNTIFS('Goal Plan'!$A$5:$A$104,"&gt;="&amp;DATE(Assumptions!$B$4,1,1),'Goal Plan'!$A$5:$A$104,"&lt;"&amp;DATE(Assumptions!$B$4+1,1,1))=0,"",IFERROR(SUMIFS('Goal Plan'!$F$5:$F$104,'Goal Plan'!$A$5:$A$104,"&gt;="&amp;DATE(Assumptions!$B$4,1,1),'Goal Plan'!$A$5:$A$104,"&lt;"&amp;DATE(Assumptions!$B$4+1,1,1)),""))</f>
        <v/>
      </c>
      <c r="D11" s="54">
        <f>IF(COUNTIFS('Activity Log'!$B$5:$B$104,"&gt;="&amp;DATE(Assumptions!$B$4,1,1),'Activity Log'!$B$5:$B$104,"&lt;"&amp;DATE(Assumptions!$B$4+1,1,1),'Activity Log'!$J$5:$J$104,"Completed")=0,"",IFERROR(SUMIFS('Activity Log'!$H$5:$H$104,'Activity Log'!$B$5:$B$104,"&gt;="&amp;DATE(Assumptions!$B$4,1,1),'Activity Log'!$B$5:$B$104,"&lt;"&amp;DATE(Assumptions!$B$4+1,1,1),'Activity Log'!$J$5:$J$104,"Completed"),""))</f>
        <v/>
      </c>
      <c r="E11" s="54">
        <f>IF(OR($B11="",$D11=""),"",IFERROR(MAX(0,$B11-$D11),""))</f>
        <v/>
      </c>
      <c r="F11" s="55">
        <f>IF(OR($B11="",$B11=0,$D11=""),"",IFERROR($D11/$B11,""))</f>
        <v/>
      </c>
    </row>
    <row r="12">
      <c r="A12" s="5" t="inlineStr">
        <is>
          <t>New Policies</t>
        </is>
      </c>
      <c r="B12" s="15">
        <f>IF(Assumptions!$B$10="","",Assumptions!$B$10)</f>
        <v/>
      </c>
      <c r="C12" s="15">
        <f>IF(COUNTIFS('Goal Plan'!$A$5:$A$104,"&gt;="&amp;DATE(Assumptions!$B$4,1,1),'Goal Plan'!$A$5:$A$104,"&lt;"&amp;DATE(Assumptions!$B$4+1,1,1))=0,"",IFERROR(SUMIFS('Goal Plan'!$I$5:$I$104,'Goal Plan'!$A$5:$A$104,"&gt;="&amp;DATE(Assumptions!$B$4,1,1),'Goal Plan'!$A$5:$A$104,"&lt;"&amp;DATE(Assumptions!$B$4+1,1,1)),""))</f>
        <v/>
      </c>
      <c r="D12" s="15">
        <f>IF(COUNTIFS('Activity Log'!$B$5:$B$104,"&gt;="&amp;DATE(Assumptions!$B$4,1,1),'Activity Log'!$B$5:$B$104,"&lt;"&amp;DATE(Assumptions!$B$4+1,1,1),'Activity Log'!$J$5:$J$104,"Completed")=0,"",IFERROR(COUNTIFS('Activity Log'!$B$5:$B$104,"&gt;="&amp;DATE(Assumptions!$B$4,1,1),'Activity Log'!$B$5:$B$104,"&lt;"&amp;DATE(Assumptions!$B$4+1,1,1),'Activity Log'!$D$5:$D$104,"New Policy",'Activity Log'!$J$5:$J$104,"Completed"),""))</f>
        <v/>
      </c>
      <c r="E12" s="15">
        <f>IF(OR($B12="",$D12=""),"",IFERROR(MAX(0,$B12-$D12),""))</f>
        <v/>
      </c>
      <c r="F12" s="53">
        <f>IF(OR($B12="",$B12=0,$D12=""),"",IFERROR($D12/$B12,""))</f>
        <v/>
      </c>
    </row>
    <row r="13">
      <c r="A13" s="12" t="inlineStr">
        <is>
          <t>Quotes</t>
        </is>
      </c>
      <c r="B13" s="16">
        <f>IF(Assumptions!$B$11="","",Assumptions!$B$11)</f>
        <v/>
      </c>
      <c r="C13" s="16">
        <f>IF(COUNTIFS('Goal Plan'!$A$5:$A$104,"&gt;="&amp;DATE(Assumptions!$B$4,1,1),'Goal Plan'!$A$5:$A$104,"&lt;"&amp;DATE(Assumptions!$B$4+1,1,1))=0,"",IFERROR(SUMIFS('Goal Plan'!$K$5:$K$104,'Goal Plan'!$A$5:$A$104,"&gt;="&amp;DATE(Assumptions!$B$4,1,1),'Goal Plan'!$A$5:$A$104,"&lt;"&amp;DATE(Assumptions!$B$4+1,1,1)),""))</f>
        <v/>
      </c>
      <c r="D13" s="16">
        <f>IF(COUNTIFS('Activity Log'!$B$5:$B$104,"&gt;="&amp;DATE(Assumptions!$B$4,1,1),'Activity Log'!$B$5:$B$104,"&lt;"&amp;DATE(Assumptions!$B$4+1,1,1),'Activity Log'!$J$5:$J$104,"Completed")=0,"",IFERROR(COUNTIFS('Activity Log'!$B$5:$B$104,"&gt;="&amp;DATE(Assumptions!$B$4,1,1),'Activity Log'!$B$5:$B$104,"&lt;"&amp;DATE(Assumptions!$B$4+1,1,1),'Activity Log'!$D$5:$D$104,"Quote",'Activity Log'!$J$5:$J$104,"Completed"),""))</f>
        <v/>
      </c>
      <c r="E13" s="16">
        <f>IF(OR($B13="",$D13=""),"",IFERROR(MAX(0,$B13-$D13),""))</f>
        <v/>
      </c>
      <c r="F13" s="55">
        <f>IF(OR($B13="",$B13=0,$D13=""),"",IFERROR($D13/$B13,""))</f>
        <v/>
      </c>
    </row>
    <row r="14">
      <c r="A14" s="5" t="inlineStr">
        <is>
          <t>Client Contacts</t>
        </is>
      </c>
      <c r="B14" s="15">
        <f>IF(Assumptions!$B$12="","",Assumptions!$B$12)</f>
        <v/>
      </c>
      <c r="C14" s="15">
        <f>IF(COUNTIFS('Goal Plan'!$A$5:$A$104,"&gt;="&amp;DATE(Assumptions!$B$4,1,1),'Goal Plan'!$A$5:$A$104,"&lt;"&amp;DATE(Assumptions!$B$4+1,1,1))=0,"",IFERROR(SUMIFS('Goal Plan'!$M$5:$M$104,'Goal Plan'!$A$5:$A$104,"&gt;="&amp;DATE(Assumptions!$B$4,1,1),'Goal Plan'!$A$5:$A$104,"&lt;"&amp;DATE(Assumptions!$B$4+1,1,1)),""))</f>
        <v/>
      </c>
      <c r="D14" s="15">
        <f>IF(COUNTIFS('Activity Log'!$B$5:$B$104,"&gt;="&amp;DATE(Assumptions!$B$4,1,1),'Activity Log'!$B$5:$B$104,"&lt;"&amp;DATE(Assumptions!$B$4+1,1,1),'Activity Log'!$J$5:$J$104,"Completed")=0,"",IFERROR(COUNTIFS('Activity Log'!$B$5:$B$104,"&gt;="&amp;DATE(Assumptions!$B$4,1,1),'Activity Log'!$B$5:$B$104,"&lt;"&amp;DATE(Assumptions!$B$4+1,1,1),'Activity Log'!$D$5:$D$104,"Client Contact",'Activity Log'!$J$5:$J$104,"Completed"),""))</f>
        <v/>
      </c>
      <c r="E14" s="15">
        <f>IF(OR($B14="",$D14=""),"",IFERROR(MAX(0,$B14-$D14),""))</f>
        <v/>
      </c>
      <c r="F14" s="53">
        <f>IF(OR($B14="",$B14=0,$D14=""),"",IFERROR($D14/$B14,""))</f>
        <v/>
      </c>
    </row>
    <row r="15">
      <c r="A15" s="12" t="inlineStr">
        <is>
          <t>Selling Hours</t>
        </is>
      </c>
      <c r="B15" s="56">
        <f>IF(Assumptions!$B$13="","",Assumptions!$B$13)</f>
        <v/>
      </c>
      <c r="C15" s="56">
        <f>IF(COUNTIFS('Goal Plan'!$A$5:$A$104,"&gt;="&amp;DATE(Assumptions!$B$4,1,1),'Goal Plan'!$A$5:$A$104,"&lt;"&amp;DATE(Assumptions!$B$4+1,1,1))=0,"",IFERROR(SUMIFS('Goal Plan'!$O$5:$O$104,'Goal Plan'!$A$5:$A$104,"&gt;="&amp;DATE(Assumptions!$B$4,1,1),'Goal Plan'!$A$5:$A$104,"&lt;"&amp;DATE(Assumptions!$B$4+1,1,1)),""))</f>
        <v/>
      </c>
      <c r="D15" s="56">
        <f>IF(COUNTIFS('Activity Log'!$B$5:$B$104,"&gt;="&amp;DATE(Assumptions!$B$4,1,1),'Activity Log'!$B$5:$B$104,"&lt;"&amp;DATE(Assumptions!$B$4+1,1,1),'Activity Log'!$J$5:$J$104,"Completed")=0,"",IFERROR(SUMIFS('Activity Log'!$I$5:$I$104,'Activity Log'!$B$5:$B$104,"&gt;="&amp;DATE(Assumptions!$B$4,1,1),'Activity Log'!$B$5:$B$104,"&lt;"&amp;DATE(Assumptions!$B$4+1,1,1),'Activity Log'!$J$5:$J$104,"Completed"),""))</f>
        <v/>
      </c>
      <c r="E15" s="56">
        <f>IF(OR($B15="",$D15=""),"",IFERROR(MAX(0,$B15-$D15),""))</f>
        <v/>
      </c>
      <c r="F15" s="55">
        <f>IF(OR($B15="",$B15=0,$D15=""),"",IFERROR($D15/$B15,""))</f>
        <v/>
      </c>
    </row>
    <row r="16"/>
    <row r="17"/>
    <row r="18"/>
    <row r="19" ht="30" customHeight="1">
      <c r="A19" s="18" t="inlineStr">
        <is>
          <t>Month</t>
        </is>
      </c>
      <c r="B19" s="18" t="inlineStr">
        <is>
          <t>Premium Target</t>
        </is>
      </c>
      <c r="C19" s="18" t="inlineStr">
        <is>
          <t>Completed Premium</t>
        </is>
      </c>
    </row>
    <row r="20">
      <c r="A20" s="57">
        <f>IF(Assumptions!$B$4="","",DATE(Assumptions!$B$4,1,1))</f>
        <v/>
      </c>
      <c r="B20" s="58">
        <f>IFERROR(SUMIFS('Goal Plan'!$C$5:$C$104,'Goal Plan'!$A$5:$A$104,"&gt;="&amp;$A20,'Goal Plan'!$A$5:$A$104,"&lt;"&amp;DATE(YEAR($A20),MONTH($A20)+1,1)),0)</f>
        <v/>
      </c>
      <c r="C20" s="58">
        <f>IFERROR(SUMIFS('Activity Log'!$G$5:$G$104,'Activity Log'!$B$5:$B$104,"&gt;="&amp;$A20,'Activity Log'!$B$5:$B$104,"&lt;"&amp;DATE(YEAR($A20),MONTH($A20)+1,1),'Activity Log'!$J$5:$J$104,"Completed"),0)</f>
        <v/>
      </c>
    </row>
    <row r="21">
      <c r="A21" s="59">
        <f>IF(Assumptions!$B$4="","",DATE(Assumptions!$B$4,2,1))</f>
        <v/>
      </c>
      <c r="B21" s="60">
        <f>IFERROR(SUMIFS('Goal Plan'!$C$5:$C$104,'Goal Plan'!$A$5:$A$104,"&gt;="&amp;$A21,'Goal Plan'!$A$5:$A$104,"&lt;"&amp;DATE(YEAR($A21),MONTH($A21)+1,1)),0)</f>
        <v/>
      </c>
      <c r="C21" s="60">
        <f>IFERROR(SUMIFS('Activity Log'!$G$5:$G$104,'Activity Log'!$B$5:$B$104,"&gt;="&amp;$A21,'Activity Log'!$B$5:$B$104,"&lt;"&amp;DATE(YEAR($A21),MONTH($A21)+1,1),'Activity Log'!$J$5:$J$104,"Completed"),0)</f>
        <v/>
      </c>
    </row>
    <row r="22">
      <c r="A22" s="57">
        <f>IF(Assumptions!$B$4="","",DATE(Assumptions!$B$4,3,1))</f>
        <v/>
      </c>
      <c r="B22" s="58">
        <f>IFERROR(SUMIFS('Goal Plan'!$C$5:$C$104,'Goal Plan'!$A$5:$A$104,"&gt;="&amp;$A22,'Goal Plan'!$A$5:$A$104,"&lt;"&amp;DATE(YEAR($A22),MONTH($A22)+1,1)),0)</f>
        <v/>
      </c>
      <c r="C22" s="58">
        <f>IFERROR(SUMIFS('Activity Log'!$G$5:$G$104,'Activity Log'!$B$5:$B$104,"&gt;="&amp;$A22,'Activity Log'!$B$5:$B$104,"&lt;"&amp;DATE(YEAR($A22),MONTH($A22)+1,1),'Activity Log'!$J$5:$J$104,"Completed"),0)</f>
        <v/>
      </c>
    </row>
    <row r="23">
      <c r="A23" s="59">
        <f>IF(Assumptions!$B$4="","",DATE(Assumptions!$B$4,4,1))</f>
        <v/>
      </c>
      <c r="B23" s="60">
        <f>IFERROR(SUMIFS('Goal Plan'!$C$5:$C$104,'Goal Plan'!$A$5:$A$104,"&gt;="&amp;$A23,'Goal Plan'!$A$5:$A$104,"&lt;"&amp;DATE(YEAR($A23),MONTH($A23)+1,1)),0)</f>
        <v/>
      </c>
      <c r="C23" s="60">
        <f>IFERROR(SUMIFS('Activity Log'!$G$5:$G$104,'Activity Log'!$B$5:$B$104,"&gt;="&amp;$A23,'Activity Log'!$B$5:$B$104,"&lt;"&amp;DATE(YEAR($A23),MONTH($A23)+1,1),'Activity Log'!$J$5:$J$104,"Completed"),0)</f>
        <v/>
      </c>
    </row>
    <row r="24">
      <c r="A24" s="57">
        <f>IF(Assumptions!$B$4="","",DATE(Assumptions!$B$4,5,1))</f>
        <v/>
      </c>
      <c r="B24" s="58">
        <f>IFERROR(SUMIFS('Goal Plan'!$C$5:$C$104,'Goal Plan'!$A$5:$A$104,"&gt;="&amp;$A24,'Goal Plan'!$A$5:$A$104,"&lt;"&amp;DATE(YEAR($A24),MONTH($A24)+1,1)),0)</f>
        <v/>
      </c>
      <c r="C24" s="58">
        <f>IFERROR(SUMIFS('Activity Log'!$G$5:$G$104,'Activity Log'!$B$5:$B$104,"&gt;="&amp;$A24,'Activity Log'!$B$5:$B$104,"&lt;"&amp;DATE(YEAR($A24),MONTH($A24)+1,1),'Activity Log'!$J$5:$J$104,"Completed"),0)</f>
        <v/>
      </c>
    </row>
    <row r="25">
      <c r="A25" s="59">
        <f>IF(Assumptions!$B$4="","",DATE(Assumptions!$B$4,6,1))</f>
        <v/>
      </c>
      <c r="B25" s="60">
        <f>IFERROR(SUMIFS('Goal Plan'!$C$5:$C$104,'Goal Plan'!$A$5:$A$104,"&gt;="&amp;$A25,'Goal Plan'!$A$5:$A$104,"&lt;"&amp;DATE(YEAR($A25),MONTH($A25)+1,1)),0)</f>
        <v/>
      </c>
      <c r="C25" s="60">
        <f>IFERROR(SUMIFS('Activity Log'!$G$5:$G$104,'Activity Log'!$B$5:$B$104,"&gt;="&amp;$A25,'Activity Log'!$B$5:$B$104,"&lt;"&amp;DATE(YEAR($A25),MONTH($A25)+1,1),'Activity Log'!$J$5:$J$104,"Completed"),0)</f>
        <v/>
      </c>
    </row>
    <row r="26">
      <c r="A26" s="57">
        <f>IF(Assumptions!$B$4="","",DATE(Assumptions!$B$4,7,1))</f>
        <v/>
      </c>
      <c r="B26" s="58">
        <f>IFERROR(SUMIFS('Goal Plan'!$C$5:$C$104,'Goal Plan'!$A$5:$A$104,"&gt;="&amp;$A26,'Goal Plan'!$A$5:$A$104,"&lt;"&amp;DATE(YEAR($A26),MONTH($A26)+1,1)),0)</f>
        <v/>
      </c>
      <c r="C26" s="58">
        <f>IFERROR(SUMIFS('Activity Log'!$G$5:$G$104,'Activity Log'!$B$5:$B$104,"&gt;="&amp;$A26,'Activity Log'!$B$5:$B$104,"&lt;"&amp;DATE(YEAR($A26),MONTH($A26)+1,1),'Activity Log'!$J$5:$J$104,"Completed"),0)</f>
        <v/>
      </c>
    </row>
    <row r="27">
      <c r="A27" s="59">
        <f>IF(Assumptions!$B$4="","",DATE(Assumptions!$B$4,8,1))</f>
        <v/>
      </c>
      <c r="B27" s="60">
        <f>IFERROR(SUMIFS('Goal Plan'!$C$5:$C$104,'Goal Plan'!$A$5:$A$104,"&gt;="&amp;$A27,'Goal Plan'!$A$5:$A$104,"&lt;"&amp;DATE(YEAR($A27),MONTH($A27)+1,1)),0)</f>
        <v/>
      </c>
      <c r="C27" s="60">
        <f>IFERROR(SUMIFS('Activity Log'!$G$5:$G$104,'Activity Log'!$B$5:$B$104,"&gt;="&amp;$A27,'Activity Log'!$B$5:$B$104,"&lt;"&amp;DATE(YEAR($A27),MONTH($A27)+1,1),'Activity Log'!$J$5:$J$104,"Completed"),0)</f>
        <v/>
      </c>
    </row>
    <row r="28">
      <c r="A28" s="57">
        <f>IF(Assumptions!$B$4="","",DATE(Assumptions!$B$4,9,1))</f>
        <v/>
      </c>
      <c r="B28" s="58">
        <f>IFERROR(SUMIFS('Goal Plan'!$C$5:$C$104,'Goal Plan'!$A$5:$A$104,"&gt;="&amp;$A28,'Goal Plan'!$A$5:$A$104,"&lt;"&amp;DATE(YEAR($A28),MONTH($A28)+1,1)),0)</f>
        <v/>
      </c>
      <c r="C28" s="58">
        <f>IFERROR(SUMIFS('Activity Log'!$G$5:$G$104,'Activity Log'!$B$5:$B$104,"&gt;="&amp;$A28,'Activity Log'!$B$5:$B$104,"&lt;"&amp;DATE(YEAR($A28),MONTH($A28)+1,1),'Activity Log'!$J$5:$J$104,"Completed"),0)</f>
        <v/>
      </c>
    </row>
    <row r="29">
      <c r="A29" s="59">
        <f>IF(Assumptions!$B$4="","",DATE(Assumptions!$B$4,10,1))</f>
        <v/>
      </c>
      <c r="B29" s="60">
        <f>IFERROR(SUMIFS('Goal Plan'!$C$5:$C$104,'Goal Plan'!$A$5:$A$104,"&gt;="&amp;$A29,'Goal Plan'!$A$5:$A$104,"&lt;"&amp;DATE(YEAR($A29),MONTH($A29)+1,1)),0)</f>
        <v/>
      </c>
      <c r="C29" s="60">
        <f>IFERROR(SUMIFS('Activity Log'!$G$5:$G$104,'Activity Log'!$B$5:$B$104,"&gt;="&amp;$A29,'Activity Log'!$B$5:$B$104,"&lt;"&amp;DATE(YEAR($A29),MONTH($A29)+1,1),'Activity Log'!$J$5:$J$104,"Completed"),0)</f>
        <v/>
      </c>
    </row>
    <row r="30">
      <c r="A30" s="57">
        <f>IF(Assumptions!$B$4="","",DATE(Assumptions!$B$4,11,1))</f>
        <v/>
      </c>
      <c r="B30" s="58">
        <f>IFERROR(SUMIFS('Goal Plan'!$C$5:$C$104,'Goal Plan'!$A$5:$A$104,"&gt;="&amp;$A30,'Goal Plan'!$A$5:$A$104,"&lt;"&amp;DATE(YEAR($A30),MONTH($A30)+1,1)),0)</f>
        <v/>
      </c>
      <c r="C30" s="58">
        <f>IFERROR(SUMIFS('Activity Log'!$G$5:$G$104,'Activity Log'!$B$5:$B$104,"&gt;="&amp;$A30,'Activity Log'!$B$5:$B$104,"&lt;"&amp;DATE(YEAR($A30),MONTH($A30)+1,1),'Activity Log'!$J$5:$J$104,"Completed"),0)</f>
        <v/>
      </c>
    </row>
    <row r="31">
      <c r="A31" s="59">
        <f>IF(Assumptions!$B$4="","",DATE(Assumptions!$B$4,12,1))</f>
        <v/>
      </c>
      <c r="B31" s="60">
        <f>IFERROR(SUMIFS('Goal Plan'!$C$5:$C$104,'Goal Plan'!$A$5:$A$104,"&gt;="&amp;$A31,'Goal Plan'!$A$5:$A$104,"&lt;"&amp;DATE(YEAR($A31),MONTH($A31)+1,1)),0)</f>
        <v/>
      </c>
      <c r="C31" s="60">
        <f>IFERROR(SUMIFS('Activity Log'!$G$5:$G$104,'Activity Log'!$B$5:$B$104,"&gt;="&amp;$A31,'Activity Log'!$B$5:$B$104,"&lt;"&amp;DATE(YEAR($A31),MONTH($A31)+1,1),'Activity Log'!$J$5:$J$104,"Completed"),0)</f>
        <v/>
      </c>
    </row>
  </sheetData>
  <mergeCells count="1">
    <mergeCell ref="A1:N2"/>
  </mergeCells>
  <conditionalFormatting sqref="E5">
    <cfRule type="expression" priority="1" dxfId="0">
      <formula>ABS($E$5-1)&gt;0.0001</formula>
    </cfRule>
    <cfRule type="expression" priority="2" dxfId="1">
      <formula>ABS($E$5-1)&lt;=0.0001</formula>
    </cfRule>
  </conditionalFormatting>
  <conditionalFormatting sqref="F10:F15">
    <cfRule type="expression" priority="3" dxfId="0">
      <formula>AND($F10&lt;Assumptions!$B$14,$F10&lt;&gt;"")</formula>
    </cfRule>
    <cfRule type="expression" priority="4" dxfId="1">
      <formula>AND($F10&gt;=Assumptions!$B$14,$F10&lt;&gt;"")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B57"/>
    <outlinePr summaryBelow="1" summaryRight="1"/>
    <pageSetUpPr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5" customWidth="1" min="4" max="4"/>
    <col width="16" customWidth="1" min="5" max="5"/>
    <col width="16" customWidth="1" min="6" max="6"/>
    <col width="16" customWidth="1" min="7" max="7"/>
    <col width="17" customWidth="1" min="8" max="8"/>
    <col width="15" customWidth="1" min="9" max="9"/>
    <col width="15" customWidth="1" min="10" max="10"/>
    <col width="13" customWidth="1" min="11" max="11"/>
    <col width="13" customWidth="1" min="12" max="12"/>
    <col width="14" customWidth="1" min="13" max="13"/>
    <col width="14" customWidth="1" min="14" max="14"/>
    <col width="12" customWidth="1" min="15" max="15"/>
    <col width="12" customWidth="1" min="16" max="16"/>
    <col width="17" customWidth="1" min="17" max="17"/>
    <col width="23" customWidth="1" min="18" max="18"/>
  </cols>
  <sheetData>
    <row r="1" ht="24" customHeight="1">
      <c r="A1" s="1" t="inlineStr">
        <is>
          <t>Monthly Producer Goal Plan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  <c r="J1" s="46" t="n"/>
      <c r="K1" s="46" t="n"/>
      <c r="L1" s="46" t="n"/>
      <c r="M1" s="46" t="n"/>
      <c r="N1" s="46" t="n"/>
      <c r="O1" s="46" t="n"/>
      <c r="P1" s="46" t="n"/>
      <c r="Q1" s="46" t="n"/>
      <c r="R1" s="47" t="n"/>
    </row>
    <row r="2" ht="12" customHeight="1">
      <c r="A2" s="48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50" t="n"/>
    </row>
    <row r="3" ht="30" customHeight="1">
      <c r="A3" s="3" t="inlineStr">
        <is>
          <t>Enter one month and allocation per row. Pale yellow cells are editable.</t>
        </is>
      </c>
      <c r="J3" s="3" t="inlineStr">
        <is>
          <t>Use the review flags as prompts for a human check; they are not outside-system alerts.</t>
        </is>
      </c>
    </row>
    <row r="4" ht="42" customHeight="1">
      <c r="A4" s="9" t="inlineStr">
        <is>
          <t>Month</t>
        </is>
      </c>
      <c r="B4" s="9" t="inlineStr">
        <is>
          <t>Allocation</t>
        </is>
      </c>
      <c r="C4" s="9" t="inlineStr">
        <is>
          <t>Premium Target</t>
        </is>
      </c>
      <c r="D4" s="9" t="inlineStr">
        <is>
          <t>Premium Actual</t>
        </is>
      </c>
      <c r="E4" s="9" t="inlineStr">
        <is>
          <t>Premium Variance</t>
        </is>
      </c>
      <c r="F4" s="9" t="inlineStr">
        <is>
          <t>Commission Target</t>
        </is>
      </c>
      <c r="G4" s="9" t="inlineStr">
        <is>
          <t>Commission Actual</t>
        </is>
      </c>
      <c r="H4" s="9" t="inlineStr">
        <is>
          <t>Commission Variance</t>
        </is>
      </c>
      <c r="I4" s="9" t="inlineStr">
        <is>
          <t>New Policy Target</t>
        </is>
      </c>
      <c r="J4" s="9" t="inlineStr">
        <is>
          <t>New Policy Actual</t>
        </is>
      </c>
      <c r="K4" s="9" t="inlineStr">
        <is>
          <t>Quote Target</t>
        </is>
      </c>
      <c r="L4" s="9" t="inlineStr">
        <is>
          <t>Quote Actual</t>
        </is>
      </c>
      <c r="M4" s="9" t="inlineStr">
        <is>
          <t>Contact Target</t>
        </is>
      </c>
      <c r="N4" s="9" t="inlineStr">
        <is>
          <t>Contact Actual</t>
        </is>
      </c>
      <c r="O4" s="9" t="inlineStr">
        <is>
          <t>Hours Target</t>
        </is>
      </c>
      <c r="P4" s="9" t="inlineStr">
        <is>
          <t>Hours Actual</t>
        </is>
      </c>
      <c r="Q4" s="9" t="inlineStr">
        <is>
          <t>Premium Attainment</t>
        </is>
      </c>
      <c r="R4" s="9" t="inlineStr">
        <is>
          <t>Review Flag</t>
        </is>
      </c>
    </row>
    <row r="5">
      <c r="A5" s="61" t="n">
        <v>46023</v>
      </c>
      <c r="B5" s="24" t="n">
        <v>0.07000000000000001</v>
      </c>
      <c r="C5" s="62">
        <f>IF(OR($A5="",$B5=""),"",IFERROR(Assumptions!$B$8*$B5,""))</f>
        <v/>
      </c>
      <c r="D5" s="62">
        <f>IF($A5="","",IFERROR(SUMIFS('Activity Log'!$G$5:$G$104,'Activity Log'!$B$5:$B$104,"&gt;="&amp;$A5,'Activity Log'!$B$5:$B$104,"&lt;"&amp;DATE(YEAR($A5),MONTH($A5)+1,1),'Activity Log'!$J$5:$J$104,"Completed"),""))</f>
        <v/>
      </c>
      <c r="E5" s="62">
        <f>IF(OR($C5="",$D5=""),"",IFERROR($D5-$C5,""))</f>
        <v/>
      </c>
      <c r="F5" s="62">
        <f>IF(OR($A5="",$B5=""),"",IFERROR(Assumptions!$B$9*$B5,""))</f>
        <v/>
      </c>
      <c r="G5" s="62">
        <f>IF($A5="","",IFERROR(SUMIFS('Activity Log'!$H$5:$H$104,'Activity Log'!$B$5:$B$104,"&gt;="&amp;$A5,'Activity Log'!$B$5:$B$104,"&lt;"&amp;DATE(YEAR($A5),MONTH($A5)+1,1),'Activity Log'!$J$5:$J$104,"Completed"),""))</f>
        <v/>
      </c>
      <c r="H5" s="62">
        <f>IF(OR($F5="",$G5=""),"",IFERROR($G5-$F5,""))</f>
        <v/>
      </c>
      <c r="I5" s="26">
        <f>IF(OR($A5="",$B5=""),"",IFERROR(ROUND(Assumptions!$B$10*$B5,0),""))</f>
        <v/>
      </c>
      <c r="J5" s="26">
        <f>IF($A5="","",IFERROR(COUNTIFS('Activity Log'!$B$5:$B$104,"&gt;="&amp;$A5,'Activity Log'!$B$5:$B$104,"&lt;"&amp;DATE(YEAR($A5),MONTH($A5)+1,1),'Activity Log'!$D$5:$D$104,"New Policy",'Activity Log'!$J$5:$J$104,"Completed"),""))</f>
        <v/>
      </c>
      <c r="K5" s="26">
        <f>IF(OR($A5="",$B5=""),"",IFERROR(ROUND(Assumptions!$B$11*$B5,0),""))</f>
        <v/>
      </c>
      <c r="L5" s="26">
        <f>IF($A5="","",IFERROR(COUNTIFS('Activity Log'!$B$5:$B$104,"&gt;="&amp;$A5,'Activity Log'!$B$5:$B$104,"&lt;"&amp;DATE(YEAR($A5),MONTH($A5)+1,1),'Activity Log'!$D$5:$D$104,"Quote",'Activity Log'!$J$5:$J$104,"Completed"),""))</f>
        <v/>
      </c>
      <c r="M5" s="26">
        <f>IF(OR($A5="",$B5=""),"",IFERROR(ROUND(Assumptions!$B$12*$B5,0),""))</f>
        <v/>
      </c>
      <c r="N5" s="26">
        <f>IF($A5="","",IFERROR(COUNTIFS('Activity Log'!$B$5:$B$104,"&gt;="&amp;$A5,'Activity Log'!$B$5:$B$104,"&lt;"&amp;DATE(YEAR($A5),MONTH($A5)+1,1),'Activity Log'!$D$5:$D$104,"Client Contact",'Activity Log'!$J$5:$J$104,"Completed"),""))</f>
        <v/>
      </c>
      <c r="O5" s="63">
        <f>IF(OR($A5="",$B5=""),"",IFERROR(Assumptions!$B$13*$B5,""))</f>
        <v/>
      </c>
      <c r="P5" s="63">
        <f>IF($A5="","",IFERROR(SUMIFS('Activity Log'!$I$5:$I$104,'Activity Log'!$B$5:$B$104,"&gt;="&amp;$A5,'Activity Log'!$B$5:$B$104,"&lt;"&amp;DATE(YEAR($A5),MONTH($A5)+1,1),'Activity Log'!$J$5:$J$104,"Completed"),""))</f>
        <v/>
      </c>
      <c r="Q5" s="64">
        <f>IF(OR($C5="",$C5=0),"",IFERROR($D5/$C5,""))</f>
        <v/>
      </c>
      <c r="R5" s="5">
        <f>IF($A5="","",IF($A5&gt;DATE(YEAR(TODAY()),MONTH(TODAY()),1),"Future month",IF(DATE(YEAR($A5),MONTH($A5)+1,1)&gt;TODAY(),"Current month - review",IF($Q5="","No target",IF($Q5&lt;Assumptions!$B$14,"Review progress","On pace")))))</f>
        <v/>
      </c>
    </row>
    <row r="6">
      <c r="A6" s="61" t="n">
        <v>46054</v>
      </c>
      <c r="B6" s="24" t="n">
        <v>0.07000000000000001</v>
      </c>
      <c r="C6" s="65">
        <f>IF(OR($A6="",$B6=""),"",IFERROR(Assumptions!$B$8*$B6,""))</f>
        <v/>
      </c>
      <c r="D6" s="65">
        <f>IF($A6="","",IFERROR(SUMIFS('Activity Log'!$G$5:$G$104,'Activity Log'!$B$5:$B$104,"&gt;="&amp;$A6,'Activity Log'!$B$5:$B$104,"&lt;"&amp;DATE(YEAR($A6),MONTH($A6)+1,1),'Activity Log'!$J$5:$J$104,"Completed"),""))</f>
        <v/>
      </c>
      <c r="E6" s="65">
        <f>IF(OR($C6="",$D6=""),"",IFERROR($D6-$C6,""))</f>
        <v/>
      </c>
      <c r="F6" s="65">
        <f>IF(OR($A6="",$B6=""),"",IFERROR(Assumptions!$B$9*$B6,""))</f>
        <v/>
      </c>
      <c r="G6" s="65">
        <f>IF($A6="","",IFERROR(SUMIFS('Activity Log'!$H$5:$H$104,'Activity Log'!$B$5:$B$104,"&gt;="&amp;$A6,'Activity Log'!$B$5:$B$104,"&lt;"&amp;DATE(YEAR($A6),MONTH($A6)+1,1),'Activity Log'!$J$5:$J$104,"Completed"),""))</f>
        <v/>
      </c>
      <c r="H6" s="65">
        <f>IF(OR($F6="",$G6=""),"",IFERROR($G6-$F6,""))</f>
        <v/>
      </c>
      <c r="I6" s="30">
        <f>IF(OR($A6="",$B6=""),"",IFERROR(ROUND(Assumptions!$B$10*$B6,0),""))</f>
        <v/>
      </c>
      <c r="J6" s="30">
        <f>IF($A6="","",IFERROR(COUNTIFS('Activity Log'!$B$5:$B$104,"&gt;="&amp;$A6,'Activity Log'!$B$5:$B$104,"&lt;"&amp;DATE(YEAR($A6),MONTH($A6)+1,1),'Activity Log'!$D$5:$D$104,"New Policy",'Activity Log'!$J$5:$J$104,"Completed"),""))</f>
        <v/>
      </c>
      <c r="K6" s="30">
        <f>IF(OR($A6="",$B6=""),"",IFERROR(ROUND(Assumptions!$B$11*$B6,0),""))</f>
        <v/>
      </c>
      <c r="L6" s="30">
        <f>IF($A6="","",IFERROR(COUNTIFS('Activity Log'!$B$5:$B$104,"&gt;="&amp;$A6,'Activity Log'!$B$5:$B$104,"&lt;"&amp;DATE(YEAR($A6),MONTH($A6)+1,1),'Activity Log'!$D$5:$D$104,"Quote",'Activity Log'!$J$5:$J$104,"Completed"),""))</f>
        <v/>
      </c>
      <c r="M6" s="30">
        <f>IF(OR($A6="",$B6=""),"",IFERROR(ROUND(Assumptions!$B$12*$B6,0),""))</f>
        <v/>
      </c>
      <c r="N6" s="30">
        <f>IF($A6="","",IFERROR(COUNTIFS('Activity Log'!$B$5:$B$104,"&gt;="&amp;$A6,'Activity Log'!$B$5:$B$104,"&lt;"&amp;DATE(YEAR($A6),MONTH($A6)+1,1),'Activity Log'!$D$5:$D$104,"Client Contact",'Activity Log'!$J$5:$J$104,"Completed"),""))</f>
        <v/>
      </c>
      <c r="O6" s="66">
        <f>IF(OR($A6="",$B6=""),"",IFERROR(Assumptions!$B$13*$B6,""))</f>
        <v/>
      </c>
      <c r="P6" s="66">
        <f>IF($A6="","",IFERROR(SUMIFS('Activity Log'!$I$5:$I$104,'Activity Log'!$B$5:$B$104,"&gt;="&amp;$A6,'Activity Log'!$B$5:$B$104,"&lt;"&amp;DATE(YEAR($A6),MONTH($A6)+1,1),'Activity Log'!$J$5:$J$104,"Completed"),""))</f>
        <v/>
      </c>
      <c r="Q6" s="67">
        <f>IF(OR($C6="",$C6=0),"",IFERROR($D6/$C6,""))</f>
        <v/>
      </c>
      <c r="R6" s="12">
        <f>IF($A6="","",IF($A6&gt;DATE(YEAR(TODAY()),MONTH(TODAY()),1),"Future month",IF(DATE(YEAR($A6),MONTH($A6)+1,1)&gt;TODAY(),"Current month - review",IF($Q6="","No target",IF($Q6&lt;Assumptions!$B$14,"Review progress","On pace")))))</f>
        <v/>
      </c>
    </row>
    <row r="7">
      <c r="A7" s="61" t="n">
        <v>46082</v>
      </c>
      <c r="B7" s="24" t="n">
        <v>0.08</v>
      </c>
      <c r="C7" s="62">
        <f>IF(OR($A7="",$B7=""),"",IFERROR(Assumptions!$B$8*$B7,""))</f>
        <v/>
      </c>
      <c r="D7" s="62">
        <f>IF($A7="","",IFERROR(SUMIFS('Activity Log'!$G$5:$G$104,'Activity Log'!$B$5:$B$104,"&gt;="&amp;$A7,'Activity Log'!$B$5:$B$104,"&lt;"&amp;DATE(YEAR($A7),MONTH($A7)+1,1),'Activity Log'!$J$5:$J$104,"Completed"),""))</f>
        <v/>
      </c>
      <c r="E7" s="62">
        <f>IF(OR($C7="",$D7=""),"",IFERROR($D7-$C7,""))</f>
        <v/>
      </c>
      <c r="F7" s="62">
        <f>IF(OR($A7="",$B7=""),"",IFERROR(Assumptions!$B$9*$B7,""))</f>
        <v/>
      </c>
      <c r="G7" s="62">
        <f>IF($A7="","",IFERROR(SUMIFS('Activity Log'!$H$5:$H$104,'Activity Log'!$B$5:$B$104,"&gt;="&amp;$A7,'Activity Log'!$B$5:$B$104,"&lt;"&amp;DATE(YEAR($A7),MONTH($A7)+1,1),'Activity Log'!$J$5:$J$104,"Completed"),""))</f>
        <v/>
      </c>
      <c r="H7" s="62">
        <f>IF(OR($F7="",$G7=""),"",IFERROR($G7-$F7,""))</f>
        <v/>
      </c>
      <c r="I7" s="26">
        <f>IF(OR($A7="",$B7=""),"",IFERROR(ROUND(Assumptions!$B$10*$B7,0),""))</f>
        <v/>
      </c>
      <c r="J7" s="26">
        <f>IF($A7="","",IFERROR(COUNTIFS('Activity Log'!$B$5:$B$104,"&gt;="&amp;$A7,'Activity Log'!$B$5:$B$104,"&lt;"&amp;DATE(YEAR($A7),MONTH($A7)+1,1),'Activity Log'!$D$5:$D$104,"New Policy",'Activity Log'!$J$5:$J$104,"Completed"),""))</f>
        <v/>
      </c>
      <c r="K7" s="26">
        <f>IF(OR($A7="",$B7=""),"",IFERROR(ROUND(Assumptions!$B$11*$B7,0),""))</f>
        <v/>
      </c>
      <c r="L7" s="26">
        <f>IF($A7="","",IFERROR(COUNTIFS('Activity Log'!$B$5:$B$104,"&gt;="&amp;$A7,'Activity Log'!$B$5:$B$104,"&lt;"&amp;DATE(YEAR($A7),MONTH($A7)+1,1),'Activity Log'!$D$5:$D$104,"Quote",'Activity Log'!$J$5:$J$104,"Completed"),""))</f>
        <v/>
      </c>
      <c r="M7" s="26">
        <f>IF(OR($A7="",$B7=""),"",IFERROR(ROUND(Assumptions!$B$12*$B7,0),""))</f>
        <v/>
      </c>
      <c r="N7" s="26">
        <f>IF($A7="","",IFERROR(COUNTIFS('Activity Log'!$B$5:$B$104,"&gt;="&amp;$A7,'Activity Log'!$B$5:$B$104,"&lt;"&amp;DATE(YEAR($A7),MONTH($A7)+1,1),'Activity Log'!$D$5:$D$104,"Client Contact",'Activity Log'!$J$5:$J$104,"Completed"),""))</f>
        <v/>
      </c>
      <c r="O7" s="63">
        <f>IF(OR($A7="",$B7=""),"",IFERROR(Assumptions!$B$13*$B7,""))</f>
        <v/>
      </c>
      <c r="P7" s="63">
        <f>IF($A7="","",IFERROR(SUMIFS('Activity Log'!$I$5:$I$104,'Activity Log'!$B$5:$B$104,"&gt;="&amp;$A7,'Activity Log'!$B$5:$B$104,"&lt;"&amp;DATE(YEAR($A7),MONTH($A7)+1,1),'Activity Log'!$J$5:$J$104,"Completed"),""))</f>
        <v/>
      </c>
      <c r="Q7" s="64">
        <f>IF(OR($C7="",$C7=0),"",IFERROR($D7/$C7,""))</f>
        <v/>
      </c>
      <c r="R7" s="5">
        <f>IF($A7="","",IF($A7&gt;DATE(YEAR(TODAY()),MONTH(TODAY()),1),"Future month",IF(DATE(YEAR($A7),MONTH($A7)+1,1)&gt;TODAY(),"Current month - review",IF($Q7="","No target",IF($Q7&lt;Assumptions!$B$14,"Review progress","On pace")))))</f>
        <v/>
      </c>
    </row>
    <row r="8">
      <c r="A8" s="61" t="n">
        <v>46113</v>
      </c>
      <c r="B8" s="24" t="n">
        <v>0.08</v>
      </c>
      <c r="C8" s="65">
        <f>IF(OR($A8="",$B8=""),"",IFERROR(Assumptions!$B$8*$B8,""))</f>
        <v/>
      </c>
      <c r="D8" s="65">
        <f>IF($A8="","",IFERROR(SUMIFS('Activity Log'!$G$5:$G$104,'Activity Log'!$B$5:$B$104,"&gt;="&amp;$A8,'Activity Log'!$B$5:$B$104,"&lt;"&amp;DATE(YEAR($A8),MONTH($A8)+1,1),'Activity Log'!$J$5:$J$104,"Completed"),""))</f>
        <v/>
      </c>
      <c r="E8" s="65">
        <f>IF(OR($C8="",$D8=""),"",IFERROR($D8-$C8,""))</f>
        <v/>
      </c>
      <c r="F8" s="65">
        <f>IF(OR($A8="",$B8=""),"",IFERROR(Assumptions!$B$9*$B8,""))</f>
        <v/>
      </c>
      <c r="G8" s="65">
        <f>IF($A8="","",IFERROR(SUMIFS('Activity Log'!$H$5:$H$104,'Activity Log'!$B$5:$B$104,"&gt;="&amp;$A8,'Activity Log'!$B$5:$B$104,"&lt;"&amp;DATE(YEAR($A8),MONTH($A8)+1,1),'Activity Log'!$J$5:$J$104,"Completed"),""))</f>
        <v/>
      </c>
      <c r="H8" s="65">
        <f>IF(OR($F8="",$G8=""),"",IFERROR($G8-$F8,""))</f>
        <v/>
      </c>
      <c r="I8" s="30">
        <f>IF(OR($A8="",$B8=""),"",IFERROR(ROUND(Assumptions!$B$10*$B8,0),""))</f>
        <v/>
      </c>
      <c r="J8" s="30">
        <f>IF($A8="","",IFERROR(COUNTIFS('Activity Log'!$B$5:$B$104,"&gt;="&amp;$A8,'Activity Log'!$B$5:$B$104,"&lt;"&amp;DATE(YEAR($A8),MONTH($A8)+1,1),'Activity Log'!$D$5:$D$104,"New Policy",'Activity Log'!$J$5:$J$104,"Completed"),""))</f>
        <v/>
      </c>
      <c r="K8" s="30">
        <f>IF(OR($A8="",$B8=""),"",IFERROR(ROUND(Assumptions!$B$11*$B8,0),""))</f>
        <v/>
      </c>
      <c r="L8" s="30">
        <f>IF($A8="","",IFERROR(COUNTIFS('Activity Log'!$B$5:$B$104,"&gt;="&amp;$A8,'Activity Log'!$B$5:$B$104,"&lt;"&amp;DATE(YEAR($A8),MONTH($A8)+1,1),'Activity Log'!$D$5:$D$104,"Quote",'Activity Log'!$J$5:$J$104,"Completed"),""))</f>
        <v/>
      </c>
      <c r="M8" s="30">
        <f>IF(OR($A8="",$B8=""),"",IFERROR(ROUND(Assumptions!$B$12*$B8,0),""))</f>
        <v/>
      </c>
      <c r="N8" s="30">
        <f>IF($A8="","",IFERROR(COUNTIFS('Activity Log'!$B$5:$B$104,"&gt;="&amp;$A8,'Activity Log'!$B$5:$B$104,"&lt;"&amp;DATE(YEAR($A8),MONTH($A8)+1,1),'Activity Log'!$D$5:$D$104,"Client Contact",'Activity Log'!$J$5:$J$104,"Completed"),""))</f>
        <v/>
      </c>
      <c r="O8" s="66">
        <f>IF(OR($A8="",$B8=""),"",IFERROR(Assumptions!$B$13*$B8,""))</f>
        <v/>
      </c>
      <c r="P8" s="66">
        <f>IF($A8="","",IFERROR(SUMIFS('Activity Log'!$I$5:$I$104,'Activity Log'!$B$5:$B$104,"&gt;="&amp;$A8,'Activity Log'!$B$5:$B$104,"&lt;"&amp;DATE(YEAR($A8),MONTH($A8)+1,1),'Activity Log'!$J$5:$J$104,"Completed"),""))</f>
        <v/>
      </c>
      <c r="Q8" s="67">
        <f>IF(OR($C8="",$C8=0),"",IFERROR($D8/$C8,""))</f>
        <v/>
      </c>
      <c r="R8" s="12">
        <f>IF($A8="","",IF($A8&gt;DATE(YEAR(TODAY()),MONTH(TODAY()),1),"Future month",IF(DATE(YEAR($A8),MONTH($A8)+1,1)&gt;TODAY(),"Current month - review",IF($Q8="","No target",IF($Q8&lt;Assumptions!$B$14,"Review progress","On pace")))))</f>
        <v/>
      </c>
    </row>
    <row r="9">
      <c r="A9" s="61" t="n">
        <v>46143</v>
      </c>
      <c r="B9" s="24" t="n">
        <v>0.09</v>
      </c>
      <c r="C9" s="62">
        <f>IF(OR($A9="",$B9=""),"",IFERROR(Assumptions!$B$8*$B9,""))</f>
        <v/>
      </c>
      <c r="D9" s="62">
        <f>IF($A9="","",IFERROR(SUMIFS('Activity Log'!$G$5:$G$104,'Activity Log'!$B$5:$B$104,"&gt;="&amp;$A9,'Activity Log'!$B$5:$B$104,"&lt;"&amp;DATE(YEAR($A9),MONTH($A9)+1,1),'Activity Log'!$J$5:$J$104,"Completed"),""))</f>
        <v/>
      </c>
      <c r="E9" s="62">
        <f>IF(OR($C9="",$D9=""),"",IFERROR($D9-$C9,""))</f>
        <v/>
      </c>
      <c r="F9" s="62">
        <f>IF(OR($A9="",$B9=""),"",IFERROR(Assumptions!$B$9*$B9,""))</f>
        <v/>
      </c>
      <c r="G9" s="62">
        <f>IF($A9="","",IFERROR(SUMIFS('Activity Log'!$H$5:$H$104,'Activity Log'!$B$5:$B$104,"&gt;="&amp;$A9,'Activity Log'!$B$5:$B$104,"&lt;"&amp;DATE(YEAR($A9),MONTH($A9)+1,1),'Activity Log'!$J$5:$J$104,"Completed"),""))</f>
        <v/>
      </c>
      <c r="H9" s="62">
        <f>IF(OR($F9="",$G9=""),"",IFERROR($G9-$F9,""))</f>
        <v/>
      </c>
      <c r="I9" s="26">
        <f>IF(OR($A9="",$B9=""),"",IFERROR(ROUND(Assumptions!$B$10*$B9,0),""))</f>
        <v/>
      </c>
      <c r="J9" s="26">
        <f>IF($A9="","",IFERROR(COUNTIFS('Activity Log'!$B$5:$B$104,"&gt;="&amp;$A9,'Activity Log'!$B$5:$B$104,"&lt;"&amp;DATE(YEAR($A9),MONTH($A9)+1,1),'Activity Log'!$D$5:$D$104,"New Policy",'Activity Log'!$J$5:$J$104,"Completed"),""))</f>
        <v/>
      </c>
      <c r="K9" s="26">
        <f>IF(OR($A9="",$B9=""),"",IFERROR(ROUND(Assumptions!$B$11*$B9,0),""))</f>
        <v/>
      </c>
      <c r="L9" s="26">
        <f>IF($A9="","",IFERROR(COUNTIFS('Activity Log'!$B$5:$B$104,"&gt;="&amp;$A9,'Activity Log'!$B$5:$B$104,"&lt;"&amp;DATE(YEAR($A9),MONTH($A9)+1,1),'Activity Log'!$D$5:$D$104,"Quote",'Activity Log'!$J$5:$J$104,"Completed"),""))</f>
        <v/>
      </c>
      <c r="M9" s="26">
        <f>IF(OR($A9="",$B9=""),"",IFERROR(ROUND(Assumptions!$B$12*$B9,0),""))</f>
        <v/>
      </c>
      <c r="N9" s="26">
        <f>IF($A9="","",IFERROR(COUNTIFS('Activity Log'!$B$5:$B$104,"&gt;="&amp;$A9,'Activity Log'!$B$5:$B$104,"&lt;"&amp;DATE(YEAR($A9),MONTH($A9)+1,1),'Activity Log'!$D$5:$D$104,"Client Contact",'Activity Log'!$J$5:$J$104,"Completed"),""))</f>
        <v/>
      </c>
      <c r="O9" s="63">
        <f>IF(OR($A9="",$B9=""),"",IFERROR(Assumptions!$B$13*$B9,""))</f>
        <v/>
      </c>
      <c r="P9" s="63">
        <f>IF($A9="","",IFERROR(SUMIFS('Activity Log'!$I$5:$I$104,'Activity Log'!$B$5:$B$104,"&gt;="&amp;$A9,'Activity Log'!$B$5:$B$104,"&lt;"&amp;DATE(YEAR($A9),MONTH($A9)+1,1),'Activity Log'!$J$5:$J$104,"Completed"),""))</f>
        <v/>
      </c>
      <c r="Q9" s="64">
        <f>IF(OR($C9="",$C9=0),"",IFERROR($D9/$C9,""))</f>
        <v/>
      </c>
      <c r="R9" s="5">
        <f>IF($A9="","",IF($A9&gt;DATE(YEAR(TODAY()),MONTH(TODAY()),1),"Future month",IF(DATE(YEAR($A9),MONTH($A9)+1,1)&gt;TODAY(),"Current month - review",IF($Q9="","No target",IF($Q9&lt;Assumptions!$B$14,"Review progress","On pace")))))</f>
        <v/>
      </c>
    </row>
    <row r="10">
      <c r="A10" s="61" t="n">
        <v>46174</v>
      </c>
      <c r="B10" s="24" t="n">
        <v>0.09</v>
      </c>
      <c r="C10" s="65">
        <f>IF(OR($A10="",$B10=""),"",IFERROR(Assumptions!$B$8*$B10,""))</f>
        <v/>
      </c>
      <c r="D10" s="65">
        <f>IF($A10="","",IFERROR(SUMIFS('Activity Log'!$G$5:$G$104,'Activity Log'!$B$5:$B$104,"&gt;="&amp;$A10,'Activity Log'!$B$5:$B$104,"&lt;"&amp;DATE(YEAR($A10),MONTH($A10)+1,1),'Activity Log'!$J$5:$J$104,"Completed"),""))</f>
        <v/>
      </c>
      <c r="E10" s="65">
        <f>IF(OR($C10="",$D10=""),"",IFERROR($D10-$C10,""))</f>
        <v/>
      </c>
      <c r="F10" s="65">
        <f>IF(OR($A10="",$B10=""),"",IFERROR(Assumptions!$B$9*$B10,""))</f>
        <v/>
      </c>
      <c r="G10" s="65">
        <f>IF($A10="","",IFERROR(SUMIFS('Activity Log'!$H$5:$H$104,'Activity Log'!$B$5:$B$104,"&gt;="&amp;$A10,'Activity Log'!$B$5:$B$104,"&lt;"&amp;DATE(YEAR($A10),MONTH($A10)+1,1),'Activity Log'!$J$5:$J$104,"Completed"),""))</f>
        <v/>
      </c>
      <c r="H10" s="65">
        <f>IF(OR($F10="",$G10=""),"",IFERROR($G10-$F10,""))</f>
        <v/>
      </c>
      <c r="I10" s="30">
        <f>IF(OR($A10="",$B10=""),"",IFERROR(ROUND(Assumptions!$B$10*$B10,0),""))</f>
        <v/>
      </c>
      <c r="J10" s="30">
        <f>IF($A10="","",IFERROR(COUNTIFS('Activity Log'!$B$5:$B$104,"&gt;="&amp;$A10,'Activity Log'!$B$5:$B$104,"&lt;"&amp;DATE(YEAR($A10),MONTH($A10)+1,1),'Activity Log'!$D$5:$D$104,"New Policy",'Activity Log'!$J$5:$J$104,"Completed"),""))</f>
        <v/>
      </c>
      <c r="K10" s="30">
        <f>IF(OR($A10="",$B10=""),"",IFERROR(ROUND(Assumptions!$B$11*$B10,0),""))</f>
        <v/>
      </c>
      <c r="L10" s="30">
        <f>IF($A10="","",IFERROR(COUNTIFS('Activity Log'!$B$5:$B$104,"&gt;="&amp;$A10,'Activity Log'!$B$5:$B$104,"&lt;"&amp;DATE(YEAR($A10),MONTH($A10)+1,1),'Activity Log'!$D$5:$D$104,"Quote",'Activity Log'!$J$5:$J$104,"Completed"),""))</f>
        <v/>
      </c>
      <c r="M10" s="30">
        <f>IF(OR($A10="",$B10=""),"",IFERROR(ROUND(Assumptions!$B$12*$B10,0),""))</f>
        <v/>
      </c>
      <c r="N10" s="30">
        <f>IF($A10="","",IFERROR(COUNTIFS('Activity Log'!$B$5:$B$104,"&gt;="&amp;$A10,'Activity Log'!$B$5:$B$104,"&lt;"&amp;DATE(YEAR($A10),MONTH($A10)+1,1),'Activity Log'!$D$5:$D$104,"Client Contact",'Activity Log'!$J$5:$J$104,"Completed"),""))</f>
        <v/>
      </c>
      <c r="O10" s="66">
        <f>IF(OR($A10="",$B10=""),"",IFERROR(Assumptions!$B$13*$B10,""))</f>
        <v/>
      </c>
      <c r="P10" s="66">
        <f>IF($A10="","",IFERROR(SUMIFS('Activity Log'!$I$5:$I$104,'Activity Log'!$B$5:$B$104,"&gt;="&amp;$A10,'Activity Log'!$B$5:$B$104,"&lt;"&amp;DATE(YEAR($A10),MONTH($A10)+1,1),'Activity Log'!$J$5:$J$104,"Completed"),""))</f>
        <v/>
      </c>
      <c r="Q10" s="67">
        <f>IF(OR($C10="",$C10=0),"",IFERROR($D10/$C10,""))</f>
        <v/>
      </c>
      <c r="R10" s="12">
        <f>IF($A10="","",IF($A10&gt;DATE(YEAR(TODAY()),MONTH(TODAY()),1),"Future month",IF(DATE(YEAR($A10),MONTH($A10)+1,1)&gt;TODAY(),"Current month - review",IF($Q10="","No target",IF($Q10&lt;Assumptions!$B$14,"Review progress","On pace")))))</f>
        <v/>
      </c>
    </row>
    <row r="11">
      <c r="A11" s="61" t="n">
        <v>46204</v>
      </c>
      <c r="B11" s="24" t="n">
        <v>0.09</v>
      </c>
      <c r="C11" s="62">
        <f>IF(OR($A11="",$B11=""),"",IFERROR(Assumptions!$B$8*$B11,""))</f>
        <v/>
      </c>
      <c r="D11" s="62">
        <f>IF($A11="","",IFERROR(SUMIFS('Activity Log'!$G$5:$G$104,'Activity Log'!$B$5:$B$104,"&gt;="&amp;$A11,'Activity Log'!$B$5:$B$104,"&lt;"&amp;DATE(YEAR($A11),MONTH($A11)+1,1),'Activity Log'!$J$5:$J$104,"Completed"),""))</f>
        <v/>
      </c>
      <c r="E11" s="62">
        <f>IF(OR($C11="",$D11=""),"",IFERROR($D11-$C11,""))</f>
        <v/>
      </c>
      <c r="F11" s="62">
        <f>IF(OR($A11="",$B11=""),"",IFERROR(Assumptions!$B$9*$B11,""))</f>
        <v/>
      </c>
      <c r="G11" s="62">
        <f>IF($A11="","",IFERROR(SUMIFS('Activity Log'!$H$5:$H$104,'Activity Log'!$B$5:$B$104,"&gt;="&amp;$A11,'Activity Log'!$B$5:$B$104,"&lt;"&amp;DATE(YEAR($A11),MONTH($A11)+1,1),'Activity Log'!$J$5:$J$104,"Completed"),""))</f>
        <v/>
      </c>
      <c r="H11" s="62">
        <f>IF(OR($F11="",$G11=""),"",IFERROR($G11-$F11,""))</f>
        <v/>
      </c>
      <c r="I11" s="26">
        <f>IF(OR($A11="",$B11=""),"",IFERROR(ROUND(Assumptions!$B$10*$B11,0),""))</f>
        <v/>
      </c>
      <c r="J11" s="26">
        <f>IF($A11="","",IFERROR(COUNTIFS('Activity Log'!$B$5:$B$104,"&gt;="&amp;$A11,'Activity Log'!$B$5:$B$104,"&lt;"&amp;DATE(YEAR($A11),MONTH($A11)+1,1),'Activity Log'!$D$5:$D$104,"New Policy",'Activity Log'!$J$5:$J$104,"Completed"),""))</f>
        <v/>
      </c>
      <c r="K11" s="26">
        <f>IF(OR($A11="",$B11=""),"",IFERROR(ROUND(Assumptions!$B$11*$B11,0),""))</f>
        <v/>
      </c>
      <c r="L11" s="26">
        <f>IF($A11="","",IFERROR(COUNTIFS('Activity Log'!$B$5:$B$104,"&gt;="&amp;$A11,'Activity Log'!$B$5:$B$104,"&lt;"&amp;DATE(YEAR($A11),MONTH($A11)+1,1),'Activity Log'!$D$5:$D$104,"Quote",'Activity Log'!$J$5:$J$104,"Completed"),""))</f>
        <v/>
      </c>
      <c r="M11" s="26">
        <f>IF(OR($A11="",$B11=""),"",IFERROR(ROUND(Assumptions!$B$12*$B11,0),""))</f>
        <v/>
      </c>
      <c r="N11" s="26">
        <f>IF($A11="","",IFERROR(COUNTIFS('Activity Log'!$B$5:$B$104,"&gt;="&amp;$A11,'Activity Log'!$B$5:$B$104,"&lt;"&amp;DATE(YEAR($A11),MONTH($A11)+1,1),'Activity Log'!$D$5:$D$104,"Client Contact",'Activity Log'!$J$5:$J$104,"Completed"),""))</f>
        <v/>
      </c>
      <c r="O11" s="63">
        <f>IF(OR($A11="",$B11=""),"",IFERROR(Assumptions!$B$13*$B11,""))</f>
        <v/>
      </c>
      <c r="P11" s="63">
        <f>IF($A11="","",IFERROR(SUMIFS('Activity Log'!$I$5:$I$104,'Activity Log'!$B$5:$B$104,"&gt;="&amp;$A11,'Activity Log'!$B$5:$B$104,"&lt;"&amp;DATE(YEAR($A11),MONTH($A11)+1,1),'Activity Log'!$J$5:$J$104,"Completed"),""))</f>
        <v/>
      </c>
      <c r="Q11" s="64">
        <f>IF(OR($C11="",$C11=0),"",IFERROR($D11/$C11,""))</f>
        <v/>
      </c>
      <c r="R11" s="5">
        <f>IF($A11="","",IF($A11&gt;DATE(YEAR(TODAY()),MONTH(TODAY()),1),"Future month",IF(DATE(YEAR($A11),MONTH($A11)+1,1)&gt;TODAY(),"Current month - review",IF($Q11="","No target",IF($Q11&lt;Assumptions!$B$14,"Review progress","On pace")))))</f>
        <v/>
      </c>
    </row>
    <row r="12">
      <c r="A12" s="61" t="n">
        <v>46235</v>
      </c>
      <c r="B12" s="24" t="n">
        <v>0.09</v>
      </c>
      <c r="C12" s="65">
        <f>IF(OR($A12="",$B12=""),"",IFERROR(Assumptions!$B$8*$B12,""))</f>
        <v/>
      </c>
      <c r="D12" s="65">
        <f>IF($A12="","",IFERROR(SUMIFS('Activity Log'!$G$5:$G$104,'Activity Log'!$B$5:$B$104,"&gt;="&amp;$A12,'Activity Log'!$B$5:$B$104,"&lt;"&amp;DATE(YEAR($A12),MONTH($A12)+1,1),'Activity Log'!$J$5:$J$104,"Completed"),""))</f>
        <v/>
      </c>
      <c r="E12" s="65">
        <f>IF(OR($C12="",$D12=""),"",IFERROR($D12-$C12,""))</f>
        <v/>
      </c>
      <c r="F12" s="65">
        <f>IF(OR($A12="",$B12=""),"",IFERROR(Assumptions!$B$9*$B12,""))</f>
        <v/>
      </c>
      <c r="G12" s="65">
        <f>IF($A12="","",IFERROR(SUMIFS('Activity Log'!$H$5:$H$104,'Activity Log'!$B$5:$B$104,"&gt;="&amp;$A12,'Activity Log'!$B$5:$B$104,"&lt;"&amp;DATE(YEAR($A12),MONTH($A12)+1,1),'Activity Log'!$J$5:$J$104,"Completed"),""))</f>
        <v/>
      </c>
      <c r="H12" s="65">
        <f>IF(OR($F12="",$G12=""),"",IFERROR($G12-$F12,""))</f>
        <v/>
      </c>
      <c r="I12" s="30">
        <f>IF(OR($A12="",$B12=""),"",IFERROR(ROUND(Assumptions!$B$10*$B12,0),""))</f>
        <v/>
      </c>
      <c r="J12" s="30">
        <f>IF($A12="","",IFERROR(COUNTIFS('Activity Log'!$B$5:$B$104,"&gt;="&amp;$A12,'Activity Log'!$B$5:$B$104,"&lt;"&amp;DATE(YEAR($A12),MONTH($A12)+1,1),'Activity Log'!$D$5:$D$104,"New Policy",'Activity Log'!$J$5:$J$104,"Completed"),""))</f>
        <v/>
      </c>
      <c r="K12" s="30">
        <f>IF(OR($A12="",$B12=""),"",IFERROR(ROUND(Assumptions!$B$11*$B12,0),""))</f>
        <v/>
      </c>
      <c r="L12" s="30">
        <f>IF($A12="","",IFERROR(COUNTIFS('Activity Log'!$B$5:$B$104,"&gt;="&amp;$A12,'Activity Log'!$B$5:$B$104,"&lt;"&amp;DATE(YEAR($A12),MONTH($A12)+1,1),'Activity Log'!$D$5:$D$104,"Quote",'Activity Log'!$J$5:$J$104,"Completed"),""))</f>
        <v/>
      </c>
      <c r="M12" s="30">
        <f>IF(OR($A12="",$B12=""),"",IFERROR(ROUND(Assumptions!$B$12*$B12,0),""))</f>
        <v/>
      </c>
      <c r="N12" s="30">
        <f>IF($A12="","",IFERROR(COUNTIFS('Activity Log'!$B$5:$B$104,"&gt;="&amp;$A12,'Activity Log'!$B$5:$B$104,"&lt;"&amp;DATE(YEAR($A12),MONTH($A12)+1,1),'Activity Log'!$D$5:$D$104,"Client Contact",'Activity Log'!$J$5:$J$104,"Completed"),""))</f>
        <v/>
      </c>
      <c r="O12" s="66">
        <f>IF(OR($A12="",$B12=""),"",IFERROR(Assumptions!$B$13*$B12,""))</f>
        <v/>
      </c>
      <c r="P12" s="66">
        <f>IF($A12="","",IFERROR(SUMIFS('Activity Log'!$I$5:$I$104,'Activity Log'!$B$5:$B$104,"&gt;="&amp;$A12,'Activity Log'!$B$5:$B$104,"&lt;"&amp;DATE(YEAR($A12),MONTH($A12)+1,1),'Activity Log'!$J$5:$J$104,"Completed"),""))</f>
        <v/>
      </c>
      <c r="Q12" s="67">
        <f>IF(OR($C12="",$C12=0),"",IFERROR($D12/$C12,""))</f>
        <v/>
      </c>
      <c r="R12" s="12">
        <f>IF($A12="","",IF($A12&gt;DATE(YEAR(TODAY()),MONTH(TODAY()),1),"Future month",IF(DATE(YEAR($A12),MONTH($A12)+1,1)&gt;TODAY(),"Current month - review",IF($Q12="","No target",IF($Q12&lt;Assumptions!$B$14,"Review progress","On pace")))))</f>
        <v/>
      </c>
    </row>
    <row r="13">
      <c r="A13" s="61" t="n">
        <v>46266</v>
      </c>
      <c r="B13" s="24" t="n">
        <v>0.08</v>
      </c>
      <c r="C13" s="62">
        <f>IF(OR($A13="",$B13=""),"",IFERROR(Assumptions!$B$8*$B13,""))</f>
        <v/>
      </c>
      <c r="D13" s="62">
        <f>IF($A13="","",IFERROR(SUMIFS('Activity Log'!$G$5:$G$104,'Activity Log'!$B$5:$B$104,"&gt;="&amp;$A13,'Activity Log'!$B$5:$B$104,"&lt;"&amp;DATE(YEAR($A13),MONTH($A13)+1,1),'Activity Log'!$J$5:$J$104,"Completed"),""))</f>
        <v/>
      </c>
      <c r="E13" s="62">
        <f>IF(OR($C13="",$D13=""),"",IFERROR($D13-$C13,""))</f>
        <v/>
      </c>
      <c r="F13" s="62">
        <f>IF(OR($A13="",$B13=""),"",IFERROR(Assumptions!$B$9*$B13,""))</f>
        <v/>
      </c>
      <c r="G13" s="62">
        <f>IF($A13="","",IFERROR(SUMIFS('Activity Log'!$H$5:$H$104,'Activity Log'!$B$5:$B$104,"&gt;="&amp;$A13,'Activity Log'!$B$5:$B$104,"&lt;"&amp;DATE(YEAR($A13),MONTH($A13)+1,1),'Activity Log'!$J$5:$J$104,"Completed"),""))</f>
        <v/>
      </c>
      <c r="H13" s="62">
        <f>IF(OR($F13="",$G13=""),"",IFERROR($G13-$F13,""))</f>
        <v/>
      </c>
      <c r="I13" s="26">
        <f>IF(OR($A13="",$B13=""),"",IFERROR(ROUND(Assumptions!$B$10*$B13,0),""))</f>
        <v/>
      </c>
      <c r="J13" s="26">
        <f>IF($A13="","",IFERROR(COUNTIFS('Activity Log'!$B$5:$B$104,"&gt;="&amp;$A13,'Activity Log'!$B$5:$B$104,"&lt;"&amp;DATE(YEAR($A13),MONTH($A13)+1,1),'Activity Log'!$D$5:$D$104,"New Policy",'Activity Log'!$J$5:$J$104,"Completed"),""))</f>
        <v/>
      </c>
      <c r="K13" s="26">
        <f>IF(OR($A13="",$B13=""),"",IFERROR(ROUND(Assumptions!$B$11*$B13,0),""))</f>
        <v/>
      </c>
      <c r="L13" s="26">
        <f>IF($A13="","",IFERROR(COUNTIFS('Activity Log'!$B$5:$B$104,"&gt;="&amp;$A13,'Activity Log'!$B$5:$B$104,"&lt;"&amp;DATE(YEAR($A13),MONTH($A13)+1,1),'Activity Log'!$D$5:$D$104,"Quote",'Activity Log'!$J$5:$J$104,"Completed"),""))</f>
        <v/>
      </c>
      <c r="M13" s="26">
        <f>IF(OR($A13="",$B13=""),"",IFERROR(ROUND(Assumptions!$B$12*$B13,0),""))</f>
        <v/>
      </c>
      <c r="N13" s="26">
        <f>IF($A13="","",IFERROR(COUNTIFS('Activity Log'!$B$5:$B$104,"&gt;="&amp;$A13,'Activity Log'!$B$5:$B$104,"&lt;"&amp;DATE(YEAR($A13),MONTH($A13)+1,1),'Activity Log'!$D$5:$D$104,"Client Contact",'Activity Log'!$J$5:$J$104,"Completed"),""))</f>
        <v/>
      </c>
      <c r="O13" s="63">
        <f>IF(OR($A13="",$B13=""),"",IFERROR(Assumptions!$B$13*$B13,""))</f>
        <v/>
      </c>
      <c r="P13" s="63">
        <f>IF($A13="","",IFERROR(SUMIFS('Activity Log'!$I$5:$I$104,'Activity Log'!$B$5:$B$104,"&gt;="&amp;$A13,'Activity Log'!$B$5:$B$104,"&lt;"&amp;DATE(YEAR($A13),MONTH($A13)+1,1),'Activity Log'!$J$5:$J$104,"Completed"),""))</f>
        <v/>
      </c>
      <c r="Q13" s="64">
        <f>IF(OR($C13="",$C13=0),"",IFERROR($D13/$C13,""))</f>
        <v/>
      </c>
      <c r="R13" s="5">
        <f>IF($A13="","",IF($A13&gt;DATE(YEAR(TODAY()),MONTH(TODAY()),1),"Future month",IF(DATE(YEAR($A13),MONTH($A13)+1,1)&gt;TODAY(),"Current month - review",IF($Q13="","No target",IF($Q13&lt;Assumptions!$B$14,"Review progress","On pace")))))</f>
        <v/>
      </c>
    </row>
    <row r="14">
      <c r="A14" s="61" t="n">
        <v>46296</v>
      </c>
      <c r="B14" s="24" t="n">
        <v>0.09</v>
      </c>
      <c r="C14" s="65">
        <f>IF(OR($A14="",$B14=""),"",IFERROR(Assumptions!$B$8*$B14,""))</f>
        <v/>
      </c>
      <c r="D14" s="65">
        <f>IF($A14="","",IFERROR(SUMIFS('Activity Log'!$G$5:$G$104,'Activity Log'!$B$5:$B$104,"&gt;="&amp;$A14,'Activity Log'!$B$5:$B$104,"&lt;"&amp;DATE(YEAR($A14),MONTH($A14)+1,1),'Activity Log'!$J$5:$J$104,"Completed"),""))</f>
        <v/>
      </c>
      <c r="E14" s="65">
        <f>IF(OR($C14="",$D14=""),"",IFERROR($D14-$C14,""))</f>
        <v/>
      </c>
      <c r="F14" s="65">
        <f>IF(OR($A14="",$B14=""),"",IFERROR(Assumptions!$B$9*$B14,""))</f>
        <v/>
      </c>
      <c r="G14" s="65">
        <f>IF($A14="","",IFERROR(SUMIFS('Activity Log'!$H$5:$H$104,'Activity Log'!$B$5:$B$104,"&gt;="&amp;$A14,'Activity Log'!$B$5:$B$104,"&lt;"&amp;DATE(YEAR($A14),MONTH($A14)+1,1),'Activity Log'!$J$5:$J$104,"Completed"),""))</f>
        <v/>
      </c>
      <c r="H14" s="65">
        <f>IF(OR($F14="",$G14=""),"",IFERROR($G14-$F14,""))</f>
        <v/>
      </c>
      <c r="I14" s="30">
        <f>IF(OR($A14="",$B14=""),"",IFERROR(ROUND(Assumptions!$B$10*$B14,0),""))</f>
        <v/>
      </c>
      <c r="J14" s="30">
        <f>IF($A14="","",IFERROR(COUNTIFS('Activity Log'!$B$5:$B$104,"&gt;="&amp;$A14,'Activity Log'!$B$5:$B$104,"&lt;"&amp;DATE(YEAR($A14),MONTH($A14)+1,1),'Activity Log'!$D$5:$D$104,"New Policy",'Activity Log'!$J$5:$J$104,"Completed"),""))</f>
        <v/>
      </c>
      <c r="K14" s="30">
        <f>IF(OR($A14="",$B14=""),"",IFERROR(ROUND(Assumptions!$B$11*$B14,0),""))</f>
        <v/>
      </c>
      <c r="L14" s="30">
        <f>IF($A14="","",IFERROR(COUNTIFS('Activity Log'!$B$5:$B$104,"&gt;="&amp;$A14,'Activity Log'!$B$5:$B$104,"&lt;"&amp;DATE(YEAR($A14),MONTH($A14)+1,1),'Activity Log'!$D$5:$D$104,"Quote",'Activity Log'!$J$5:$J$104,"Completed"),""))</f>
        <v/>
      </c>
      <c r="M14" s="30">
        <f>IF(OR($A14="",$B14=""),"",IFERROR(ROUND(Assumptions!$B$12*$B14,0),""))</f>
        <v/>
      </c>
      <c r="N14" s="30">
        <f>IF($A14="","",IFERROR(COUNTIFS('Activity Log'!$B$5:$B$104,"&gt;="&amp;$A14,'Activity Log'!$B$5:$B$104,"&lt;"&amp;DATE(YEAR($A14),MONTH($A14)+1,1),'Activity Log'!$D$5:$D$104,"Client Contact",'Activity Log'!$J$5:$J$104,"Completed"),""))</f>
        <v/>
      </c>
      <c r="O14" s="66">
        <f>IF(OR($A14="",$B14=""),"",IFERROR(Assumptions!$B$13*$B14,""))</f>
        <v/>
      </c>
      <c r="P14" s="66">
        <f>IF($A14="","",IFERROR(SUMIFS('Activity Log'!$I$5:$I$104,'Activity Log'!$B$5:$B$104,"&gt;="&amp;$A14,'Activity Log'!$B$5:$B$104,"&lt;"&amp;DATE(YEAR($A14),MONTH($A14)+1,1),'Activity Log'!$J$5:$J$104,"Completed"),""))</f>
        <v/>
      </c>
      <c r="Q14" s="67">
        <f>IF(OR($C14="",$C14=0),"",IFERROR($D14/$C14,""))</f>
        <v/>
      </c>
      <c r="R14" s="12">
        <f>IF($A14="","",IF($A14&gt;DATE(YEAR(TODAY()),MONTH(TODAY()),1),"Future month",IF(DATE(YEAR($A14),MONTH($A14)+1,1)&gt;TODAY(),"Current month - review",IF($Q14="","No target",IF($Q14&lt;Assumptions!$B$14,"Review progress","On pace")))))</f>
        <v/>
      </c>
    </row>
    <row r="15">
      <c r="A15" s="61" t="n">
        <v>46327</v>
      </c>
      <c r="B15" s="24" t="n">
        <v>0.09</v>
      </c>
      <c r="C15" s="62">
        <f>IF(OR($A15="",$B15=""),"",IFERROR(Assumptions!$B$8*$B15,""))</f>
        <v/>
      </c>
      <c r="D15" s="62">
        <f>IF($A15="","",IFERROR(SUMIFS('Activity Log'!$G$5:$G$104,'Activity Log'!$B$5:$B$104,"&gt;="&amp;$A15,'Activity Log'!$B$5:$B$104,"&lt;"&amp;DATE(YEAR($A15),MONTH($A15)+1,1),'Activity Log'!$J$5:$J$104,"Completed"),""))</f>
        <v/>
      </c>
      <c r="E15" s="62">
        <f>IF(OR($C15="",$D15=""),"",IFERROR($D15-$C15,""))</f>
        <v/>
      </c>
      <c r="F15" s="62">
        <f>IF(OR($A15="",$B15=""),"",IFERROR(Assumptions!$B$9*$B15,""))</f>
        <v/>
      </c>
      <c r="G15" s="62">
        <f>IF($A15="","",IFERROR(SUMIFS('Activity Log'!$H$5:$H$104,'Activity Log'!$B$5:$B$104,"&gt;="&amp;$A15,'Activity Log'!$B$5:$B$104,"&lt;"&amp;DATE(YEAR($A15),MONTH($A15)+1,1),'Activity Log'!$J$5:$J$104,"Completed"),""))</f>
        <v/>
      </c>
      <c r="H15" s="62">
        <f>IF(OR($F15="",$G15=""),"",IFERROR($G15-$F15,""))</f>
        <v/>
      </c>
      <c r="I15" s="26">
        <f>IF(OR($A15="",$B15=""),"",IFERROR(ROUND(Assumptions!$B$10*$B15,0),""))</f>
        <v/>
      </c>
      <c r="J15" s="26">
        <f>IF($A15="","",IFERROR(COUNTIFS('Activity Log'!$B$5:$B$104,"&gt;="&amp;$A15,'Activity Log'!$B$5:$B$104,"&lt;"&amp;DATE(YEAR($A15),MONTH($A15)+1,1),'Activity Log'!$D$5:$D$104,"New Policy",'Activity Log'!$J$5:$J$104,"Completed"),""))</f>
        <v/>
      </c>
      <c r="K15" s="26">
        <f>IF(OR($A15="",$B15=""),"",IFERROR(ROUND(Assumptions!$B$11*$B15,0),""))</f>
        <v/>
      </c>
      <c r="L15" s="26">
        <f>IF($A15="","",IFERROR(COUNTIFS('Activity Log'!$B$5:$B$104,"&gt;="&amp;$A15,'Activity Log'!$B$5:$B$104,"&lt;"&amp;DATE(YEAR($A15),MONTH($A15)+1,1),'Activity Log'!$D$5:$D$104,"Quote",'Activity Log'!$J$5:$J$104,"Completed"),""))</f>
        <v/>
      </c>
      <c r="M15" s="26">
        <f>IF(OR($A15="",$B15=""),"",IFERROR(ROUND(Assumptions!$B$12*$B15,0),""))</f>
        <v/>
      </c>
      <c r="N15" s="26">
        <f>IF($A15="","",IFERROR(COUNTIFS('Activity Log'!$B$5:$B$104,"&gt;="&amp;$A15,'Activity Log'!$B$5:$B$104,"&lt;"&amp;DATE(YEAR($A15),MONTH($A15)+1,1),'Activity Log'!$D$5:$D$104,"Client Contact",'Activity Log'!$J$5:$J$104,"Completed"),""))</f>
        <v/>
      </c>
      <c r="O15" s="63">
        <f>IF(OR($A15="",$B15=""),"",IFERROR(Assumptions!$B$13*$B15,""))</f>
        <v/>
      </c>
      <c r="P15" s="63">
        <f>IF($A15="","",IFERROR(SUMIFS('Activity Log'!$I$5:$I$104,'Activity Log'!$B$5:$B$104,"&gt;="&amp;$A15,'Activity Log'!$B$5:$B$104,"&lt;"&amp;DATE(YEAR($A15),MONTH($A15)+1,1),'Activity Log'!$J$5:$J$104,"Completed"),""))</f>
        <v/>
      </c>
      <c r="Q15" s="64">
        <f>IF(OR($C15="",$C15=0),"",IFERROR($D15/$C15,""))</f>
        <v/>
      </c>
      <c r="R15" s="5">
        <f>IF($A15="","",IF($A15&gt;DATE(YEAR(TODAY()),MONTH(TODAY()),1),"Future month",IF(DATE(YEAR($A15),MONTH($A15)+1,1)&gt;TODAY(),"Current month - review",IF($Q15="","No target",IF($Q15&lt;Assumptions!$B$14,"Review progress","On pace")))))</f>
        <v/>
      </c>
    </row>
    <row r="16">
      <c r="A16" s="61" t="n">
        <v>46357</v>
      </c>
      <c r="B16" s="24" t="n">
        <v>0.08</v>
      </c>
      <c r="C16" s="65">
        <f>IF(OR($A16="",$B16=""),"",IFERROR(Assumptions!$B$8*$B16,""))</f>
        <v/>
      </c>
      <c r="D16" s="65">
        <f>IF($A16="","",IFERROR(SUMIFS('Activity Log'!$G$5:$G$104,'Activity Log'!$B$5:$B$104,"&gt;="&amp;$A16,'Activity Log'!$B$5:$B$104,"&lt;"&amp;DATE(YEAR($A16),MONTH($A16)+1,1),'Activity Log'!$J$5:$J$104,"Completed"),""))</f>
        <v/>
      </c>
      <c r="E16" s="65">
        <f>IF(OR($C16="",$D16=""),"",IFERROR($D16-$C16,""))</f>
        <v/>
      </c>
      <c r="F16" s="65">
        <f>IF(OR($A16="",$B16=""),"",IFERROR(Assumptions!$B$9*$B16,""))</f>
        <v/>
      </c>
      <c r="G16" s="65">
        <f>IF($A16="","",IFERROR(SUMIFS('Activity Log'!$H$5:$H$104,'Activity Log'!$B$5:$B$104,"&gt;="&amp;$A16,'Activity Log'!$B$5:$B$104,"&lt;"&amp;DATE(YEAR($A16),MONTH($A16)+1,1),'Activity Log'!$J$5:$J$104,"Completed"),""))</f>
        <v/>
      </c>
      <c r="H16" s="65">
        <f>IF(OR($F16="",$G16=""),"",IFERROR($G16-$F16,""))</f>
        <v/>
      </c>
      <c r="I16" s="30">
        <f>IF(OR($A16="",$B16=""),"",IFERROR(ROUND(Assumptions!$B$10*$B16,0),""))</f>
        <v/>
      </c>
      <c r="J16" s="30">
        <f>IF($A16="","",IFERROR(COUNTIFS('Activity Log'!$B$5:$B$104,"&gt;="&amp;$A16,'Activity Log'!$B$5:$B$104,"&lt;"&amp;DATE(YEAR($A16),MONTH($A16)+1,1),'Activity Log'!$D$5:$D$104,"New Policy",'Activity Log'!$J$5:$J$104,"Completed"),""))</f>
        <v/>
      </c>
      <c r="K16" s="30">
        <f>IF(OR($A16="",$B16=""),"",IFERROR(ROUND(Assumptions!$B$11*$B16,0),""))</f>
        <v/>
      </c>
      <c r="L16" s="30">
        <f>IF($A16="","",IFERROR(COUNTIFS('Activity Log'!$B$5:$B$104,"&gt;="&amp;$A16,'Activity Log'!$B$5:$B$104,"&lt;"&amp;DATE(YEAR($A16),MONTH($A16)+1,1),'Activity Log'!$D$5:$D$104,"Quote",'Activity Log'!$J$5:$J$104,"Completed"),""))</f>
        <v/>
      </c>
      <c r="M16" s="30">
        <f>IF(OR($A16="",$B16=""),"",IFERROR(ROUND(Assumptions!$B$12*$B16,0),""))</f>
        <v/>
      </c>
      <c r="N16" s="30">
        <f>IF($A16="","",IFERROR(COUNTIFS('Activity Log'!$B$5:$B$104,"&gt;="&amp;$A16,'Activity Log'!$B$5:$B$104,"&lt;"&amp;DATE(YEAR($A16),MONTH($A16)+1,1),'Activity Log'!$D$5:$D$104,"Client Contact",'Activity Log'!$J$5:$J$104,"Completed"),""))</f>
        <v/>
      </c>
      <c r="O16" s="66">
        <f>IF(OR($A16="",$B16=""),"",IFERROR(Assumptions!$B$13*$B16,""))</f>
        <v/>
      </c>
      <c r="P16" s="66">
        <f>IF($A16="","",IFERROR(SUMIFS('Activity Log'!$I$5:$I$104,'Activity Log'!$B$5:$B$104,"&gt;="&amp;$A16,'Activity Log'!$B$5:$B$104,"&lt;"&amp;DATE(YEAR($A16),MONTH($A16)+1,1),'Activity Log'!$J$5:$J$104,"Completed"),""))</f>
        <v/>
      </c>
      <c r="Q16" s="67">
        <f>IF(OR($C16="",$C16=0),"",IFERROR($D16/$C16,""))</f>
        <v/>
      </c>
      <c r="R16" s="12">
        <f>IF($A16="","",IF($A16&gt;DATE(YEAR(TODAY()),MONTH(TODAY()),1),"Future month",IF(DATE(YEAR($A16),MONTH($A16)+1,1)&gt;TODAY(),"Current month - review",IF($Q16="","No target",IF($Q16&lt;Assumptions!$B$14,"Review progress","On pace")))))</f>
        <v/>
      </c>
    </row>
    <row r="17">
      <c r="A17" s="61" t="n"/>
      <c r="B17" s="24" t="n"/>
      <c r="C17" s="62">
        <f>IF(OR($A17="",$B17=""),"",IFERROR(Assumptions!$B$8*$B17,""))</f>
        <v/>
      </c>
      <c r="D17" s="62">
        <f>IF($A17="","",IFERROR(SUMIFS('Activity Log'!$G$5:$G$104,'Activity Log'!$B$5:$B$104,"&gt;="&amp;$A17,'Activity Log'!$B$5:$B$104,"&lt;"&amp;DATE(YEAR($A17),MONTH($A17)+1,1),'Activity Log'!$J$5:$J$104,"Completed"),""))</f>
        <v/>
      </c>
      <c r="E17" s="62">
        <f>IF(OR($C17="",$D17=""),"",IFERROR($D17-$C17,""))</f>
        <v/>
      </c>
      <c r="F17" s="62">
        <f>IF(OR($A17="",$B17=""),"",IFERROR(Assumptions!$B$9*$B17,""))</f>
        <v/>
      </c>
      <c r="G17" s="62">
        <f>IF($A17="","",IFERROR(SUMIFS('Activity Log'!$H$5:$H$104,'Activity Log'!$B$5:$B$104,"&gt;="&amp;$A17,'Activity Log'!$B$5:$B$104,"&lt;"&amp;DATE(YEAR($A17),MONTH($A17)+1,1),'Activity Log'!$J$5:$J$104,"Completed"),""))</f>
        <v/>
      </c>
      <c r="H17" s="62">
        <f>IF(OR($F17="",$G17=""),"",IFERROR($G17-$F17,""))</f>
        <v/>
      </c>
      <c r="I17" s="26">
        <f>IF(OR($A17="",$B17=""),"",IFERROR(ROUND(Assumptions!$B$10*$B17,0),""))</f>
        <v/>
      </c>
      <c r="J17" s="26">
        <f>IF($A17="","",IFERROR(COUNTIFS('Activity Log'!$B$5:$B$104,"&gt;="&amp;$A17,'Activity Log'!$B$5:$B$104,"&lt;"&amp;DATE(YEAR($A17),MONTH($A17)+1,1),'Activity Log'!$D$5:$D$104,"New Policy",'Activity Log'!$J$5:$J$104,"Completed"),""))</f>
        <v/>
      </c>
      <c r="K17" s="26">
        <f>IF(OR($A17="",$B17=""),"",IFERROR(ROUND(Assumptions!$B$11*$B17,0),""))</f>
        <v/>
      </c>
      <c r="L17" s="26">
        <f>IF($A17="","",IFERROR(COUNTIFS('Activity Log'!$B$5:$B$104,"&gt;="&amp;$A17,'Activity Log'!$B$5:$B$104,"&lt;"&amp;DATE(YEAR($A17),MONTH($A17)+1,1),'Activity Log'!$D$5:$D$104,"Quote",'Activity Log'!$J$5:$J$104,"Completed"),""))</f>
        <v/>
      </c>
      <c r="M17" s="26">
        <f>IF(OR($A17="",$B17=""),"",IFERROR(ROUND(Assumptions!$B$12*$B17,0),""))</f>
        <v/>
      </c>
      <c r="N17" s="26">
        <f>IF($A17="","",IFERROR(COUNTIFS('Activity Log'!$B$5:$B$104,"&gt;="&amp;$A17,'Activity Log'!$B$5:$B$104,"&lt;"&amp;DATE(YEAR($A17),MONTH($A17)+1,1),'Activity Log'!$D$5:$D$104,"Client Contact",'Activity Log'!$J$5:$J$104,"Completed"),""))</f>
        <v/>
      </c>
      <c r="O17" s="63">
        <f>IF(OR($A17="",$B17=""),"",IFERROR(Assumptions!$B$13*$B17,""))</f>
        <v/>
      </c>
      <c r="P17" s="63">
        <f>IF($A17="","",IFERROR(SUMIFS('Activity Log'!$I$5:$I$104,'Activity Log'!$B$5:$B$104,"&gt;="&amp;$A17,'Activity Log'!$B$5:$B$104,"&lt;"&amp;DATE(YEAR($A17),MONTH($A17)+1,1),'Activity Log'!$J$5:$J$104,"Completed"),""))</f>
        <v/>
      </c>
      <c r="Q17" s="64">
        <f>IF(OR($C17="",$C17=0),"",IFERROR($D17/$C17,""))</f>
        <v/>
      </c>
      <c r="R17" s="5">
        <f>IF($A17="","",IF($A17&gt;DATE(YEAR(TODAY()),MONTH(TODAY()),1),"Future month",IF(DATE(YEAR($A17),MONTH($A17)+1,1)&gt;TODAY(),"Current month - review",IF($Q17="","No target",IF($Q17&lt;Assumptions!$B$14,"Review progress","On pace")))))</f>
        <v/>
      </c>
    </row>
    <row r="18">
      <c r="A18" s="61" t="n"/>
      <c r="B18" s="24" t="n"/>
      <c r="C18" s="65">
        <f>IF(OR($A18="",$B18=""),"",IFERROR(Assumptions!$B$8*$B18,""))</f>
        <v/>
      </c>
      <c r="D18" s="65">
        <f>IF($A18="","",IFERROR(SUMIFS('Activity Log'!$G$5:$G$104,'Activity Log'!$B$5:$B$104,"&gt;="&amp;$A18,'Activity Log'!$B$5:$B$104,"&lt;"&amp;DATE(YEAR($A18),MONTH($A18)+1,1),'Activity Log'!$J$5:$J$104,"Completed"),""))</f>
        <v/>
      </c>
      <c r="E18" s="65">
        <f>IF(OR($C18="",$D18=""),"",IFERROR($D18-$C18,""))</f>
        <v/>
      </c>
      <c r="F18" s="65">
        <f>IF(OR($A18="",$B18=""),"",IFERROR(Assumptions!$B$9*$B18,""))</f>
        <v/>
      </c>
      <c r="G18" s="65">
        <f>IF($A18="","",IFERROR(SUMIFS('Activity Log'!$H$5:$H$104,'Activity Log'!$B$5:$B$104,"&gt;="&amp;$A18,'Activity Log'!$B$5:$B$104,"&lt;"&amp;DATE(YEAR($A18),MONTH($A18)+1,1),'Activity Log'!$J$5:$J$104,"Completed"),""))</f>
        <v/>
      </c>
      <c r="H18" s="65">
        <f>IF(OR($F18="",$G18=""),"",IFERROR($G18-$F18,""))</f>
        <v/>
      </c>
      <c r="I18" s="30">
        <f>IF(OR($A18="",$B18=""),"",IFERROR(ROUND(Assumptions!$B$10*$B18,0),""))</f>
        <v/>
      </c>
      <c r="J18" s="30">
        <f>IF($A18="","",IFERROR(COUNTIFS('Activity Log'!$B$5:$B$104,"&gt;="&amp;$A18,'Activity Log'!$B$5:$B$104,"&lt;"&amp;DATE(YEAR($A18),MONTH($A18)+1,1),'Activity Log'!$D$5:$D$104,"New Policy",'Activity Log'!$J$5:$J$104,"Completed"),""))</f>
        <v/>
      </c>
      <c r="K18" s="30">
        <f>IF(OR($A18="",$B18=""),"",IFERROR(ROUND(Assumptions!$B$11*$B18,0),""))</f>
        <v/>
      </c>
      <c r="L18" s="30">
        <f>IF($A18="","",IFERROR(COUNTIFS('Activity Log'!$B$5:$B$104,"&gt;="&amp;$A18,'Activity Log'!$B$5:$B$104,"&lt;"&amp;DATE(YEAR($A18),MONTH($A18)+1,1),'Activity Log'!$D$5:$D$104,"Quote",'Activity Log'!$J$5:$J$104,"Completed"),""))</f>
        <v/>
      </c>
      <c r="M18" s="30">
        <f>IF(OR($A18="",$B18=""),"",IFERROR(ROUND(Assumptions!$B$12*$B18,0),""))</f>
        <v/>
      </c>
      <c r="N18" s="30">
        <f>IF($A18="","",IFERROR(COUNTIFS('Activity Log'!$B$5:$B$104,"&gt;="&amp;$A18,'Activity Log'!$B$5:$B$104,"&lt;"&amp;DATE(YEAR($A18),MONTH($A18)+1,1),'Activity Log'!$D$5:$D$104,"Client Contact",'Activity Log'!$J$5:$J$104,"Completed"),""))</f>
        <v/>
      </c>
      <c r="O18" s="66">
        <f>IF(OR($A18="",$B18=""),"",IFERROR(Assumptions!$B$13*$B18,""))</f>
        <v/>
      </c>
      <c r="P18" s="66">
        <f>IF($A18="","",IFERROR(SUMIFS('Activity Log'!$I$5:$I$104,'Activity Log'!$B$5:$B$104,"&gt;="&amp;$A18,'Activity Log'!$B$5:$B$104,"&lt;"&amp;DATE(YEAR($A18),MONTH($A18)+1,1),'Activity Log'!$J$5:$J$104,"Completed"),""))</f>
        <v/>
      </c>
      <c r="Q18" s="67">
        <f>IF(OR($C18="",$C18=0),"",IFERROR($D18/$C18,""))</f>
        <v/>
      </c>
      <c r="R18" s="12">
        <f>IF($A18="","",IF($A18&gt;DATE(YEAR(TODAY()),MONTH(TODAY()),1),"Future month",IF(DATE(YEAR($A18),MONTH($A18)+1,1)&gt;TODAY(),"Current month - review",IF($Q18="","No target",IF($Q18&lt;Assumptions!$B$14,"Review progress","On pace")))))</f>
        <v/>
      </c>
    </row>
    <row r="19">
      <c r="A19" s="61" t="n"/>
      <c r="B19" s="24" t="n"/>
      <c r="C19" s="62">
        <f>IF(OR($A19="",$B19=""),"",IFERROR(Assumptions!$B$8*$B19,""))</f>
        <v/>
      </c>
      <c r="D19" s="62">
        <f>IF($A19="","",IFERROR(SUMIFS('Activity Log'!$G$5:$G$104,'Activity Log'!$B$5:$B$104,"&gt;="&amp;$A19,'Activity Log'!$B$5:$B$104,"&lt;"&amp;DATE(YEAR($A19),MONTH($A19)+1,1),'Activity Log'!$J$5:$J$104,"Completed"),""))</f>
        <v/>
      </c>
      <c r="E19" s="62">
        <f>IF(OR($C19="",$D19=""),"",IFERROR($D19-$C19,""))</f>
        <v/>
      </c>
      <c r="F19" s="62">
        <f>IF(OR($A19="",$B19=""),"",IFERROR(Assumptions!$B$9*$B19,""))</f>
        <v/>
      </c>
      <c r="G19" s="62">
        <f>IF($A19="","",IFERROR(SUMIFS('Activity Log'!$H$5:$H$104,'Activity Log'!$B$5:$B$104,"&gt;="&amp;$A19,'Activity Log'!$B$5:$B$104,"&lt;"&amp;DATE(YEAR($A19),MONTH($A19)+1,1),'Activity Log'!$J$5:$J$104,"Completed"),""))</f>
        <v/>
      </c>
      <c r="H19" s="62">
        <f>IF(OR($F19="",$G19=""),"",IFERROR($G19-$F19,""))</f>
        <v/>
      </c>
      <c r="I19" s="26">
        <f>IF(OR($A19="",$B19=""),"",IFERROR(ROUND(Assumptions!$B$10*$B19,0),""))</f>
        <v/>
      </c>
      <c r="J19" s="26">
        <f>IF($A19="","",IFERROR(COUNTIFS('Activity Log'!$B$5:$B$104,"&gt;="&amp;$A19,'Activity Log'!$B$5:$B$104,"&lt;"&amp;DATE(YEAR($A19),MONTH($A19)+1,1),'Activity Log'!$D$5:$D$104,"New Policy",'Activity Log'!$J$5:$J$104,"Completed"),""))</f>
        <v/>
      </c>
      <c r="K19" s="26">
        <f>IF(OR($A19="",$B19=""),"",IFERROR(ROUND(Assumptions!$B$11*$B19,0),""))</f>
        <v/>
      </c>
      <c r="L19" s="26">
        <f>IF($A19="","",IFERROR(COUNTIFS('Activity Log'!$B$5:$B$104,"&gt;="&amp;$A19,'Activity Log'!$B$5:$B$104,"&lt;"&amp;DATE(YEAR($A19),MONTH($A19)+1,1),'Activity Log'!$D$5:$D$104,"Quote",'Activity Log'!$J$5:$J$104,"Completed"),""))</f>
        <v/>
      </c>
      <c r="M19" s="26">
        <f>IF(OR($A19="",$B19=""),"",IFERROR(ROUND(Assumptions!$B$12*$B19,0),""))</f>
        <v/>
      </c>
      <c r="N19" s="26">
        <f>IF($A19="","",IFERROR(COUNTIFS('Activity Log'!$B$5:$B$104,"&gt;="&amp;$A19,'Activity Log'!$B$5:$B$104,"&lt;"&amp;DATE(YEAR($A19),MONTH($A19)+1,1),'Activity Log'!$D$5:$D$104,"Client Contact",'Activity Log'!$J$5:$J$104,"Completed"),""))</f>
        <v/>
      </c>
      <c r="O19" s="63">
        <f>IF(OR($A19="",$B19=""),"",IFERROR(Assumptions!$B$13*$B19,""))</f>
        <v/>
      </c>
      <c r="P19" s="63">
        <f>IF($A19="","",IFERROR(SUMIFS('Activity Log'!$I$5:$I$104,'Activity Log'!$B$5:$B$104,"&gt;="&amp;$A19,'Activity Log'!$B$5:$B$104,"&lt;"&amp;DATE(YEAR($A19),MONTH($A19)+1,1),'Activity Log'!$J$5:$J$104,"Completed"),""))</f>
        <v/>
      </c>
      <c r="Q19" s="64">
        <f>IF(OR($C19="",$C19=0),"",IFERROR($D19/$C19,""))</f>
        <v/>
      </c>
      <c r="R19" s="5">
        <f>IF($A19="","",IF($A19&gt;DATE(YEAR(TODAY()),MONTH(TODAY()),1),"Future month",IF(DATE(YEAR($A19),MONTH($A19)+1,1)&gt;TODAY(),"Current month - review",IF($Q19="","No target",IF($Q19&lt;Assumptions!$B$14,"Review progress","On pace")))))</f>
        <v/>
      </c>
    </row>
    <row r="20">
      <c r="A20" s="61" t="n"/>
      <c r="B20" s="24" t="n"/>
      <c r="C20" s="65">
        <f>IF(OR($A20="",$B20=""),"",IFERROR(Assumptions!$B$8*$B20,""))</f>
        <v/>
      </c>
      <c r="D20" s="65">
        <f>IF($A20="","",IFERROR(SUMIFS('Activity Log'!$G$5:$G$104,'Activity Log'!$B$5:$B$104,"&gt;="&amp;$A20,'Activity Log'!$B$5:$B$104,"&lt;"&amp;DATE(YEAR($A20),MONTH($A20)+1,1),'Activity Log'!$J$5:$J$104,"Completed"),""))</f>
        <v/>
      </c>
      <c r="E20" s="65">
        <f>IF(OR($C20="",$D20=""),"",IFERROR($D20-$C20,""))</f>
        <v/>
      </c>
      <c r="F20" s="65">
        <f>IF(OR($A20="",$B20=""),"",IFERROR(Assumptions!$B$9*$B20,""))</f>
        <v/>
      </c>
      <c r="G20" s="65">
        <f>IF($A20="","",IFERROR(SUMIFS('Activity Log'!$H$5:$H$104,'Activity Log'!$B$5:$B$104,"&gt;="&amp;$A20,'Activity Log'!$B$5:$B$104,"&lt;"&amp;DATE(YEAR($A20),MONTH($A20)+1,1),'Activity Log'!$J$5:$J$104,"Completed"),""))</f>
        <v/>
      </c>
      <c r="H20" s="65">
        <f>IF(OR($F20="",$G20=""),"",IFERROR($G20-$F20,""))</f>
        <v/>
      </c>
      <c r="I20" s="30">
        <f>IF(OR($A20="",$B20=""),"",IFERROR(ROUND(Assumptions!$B$10*$B20,0),""))</f>
        <v/>
      </c>
      <c r="J20" s="30">
        <f>IF($A20="","",IFERROR(COUNTIFS('Activity Log'!$B$5:$B$104,"&gt;="&amp;$A20,'Activity Log'!$B$5:$B$104,"&lt;"&amp;DATE(YEAR($A20),MONTH($A20)+1,1),'Activity Log'!$D$5:$D$104,"New Policy",'Activity Log'!$J$5:$J$104,"Completed"),""))</f>
        <v/>
      </c>
      <c r="K20" s="30">
        <f>IF(OR($A20="",$B20=""),"",IFERROR(ROUND(Assumptions!$B$11*$B20,0),""))</f>
        <v/>
      </c>
      <c r="L20" s="30">
        <f>IF($A20="","",IFERROR(COUNTIFS('Activity Log'!$B$5:$B$104,"&gt;="&amp;$A20,'Activity Log'!$B$5:$B$104,"&lt;"&amp;DATE(YEAR($A20),MONTH($A20)+1,1),'Activity Log'!$D$5:$D$104,"Quote",'Activity Log'!$J$5:$J$104,"Completed"),""))</f>
        <v/>
      </c>
      <c r="M20" s="30">
        <f>IF(OR($A20="",$B20=""),"",IFERROR(ROUND(Assumptions!$B$12*$B20,0),""))</f>
        <v/>
      </c>
      <c r="N20" s="30">
        <f>IF($A20="","",IFERROR(COUNTIFS('Activity Log'!$B$5:$B$104,"&gt;="&amp;$A20,'Activity Log'!$B$5:$B$104,"&lt;"&amp;DATE(YEAR($A20),MONTH($A20)+1,1),'Activity Log'!$D$5:$D$104,"Client Contact",'Activity Log'!$J$5:$J$104,"Completed"),""))</f>
        <v/>
      </c>
      <c r="O20" s="66">
        <f>IF(OR($A20="",$B20=""),"",IFERROR(Assumptions!$B$13*$B20,""))</f>
        <v/>
      </c>
      <c r="P20" s="66">
        <f>IF($A20="","",IFERROR(SUMIFS('Activity Log'!$I$5:$I$104,'Activity Log'!$B$5:$B$104,"&gt;="&amp;$A20,'Activity Log'!$B$5:$B$104,"&lt;"&amp;DATE(YEAR($A20),MONTH($A20)+1,1),'Activity Log'!$J$5:$J$104,"Completed"),""))</f>
        <v/>
      </c>
      <c r="Q20" s="67">
        <f>IF(OR($C20="",$C20=0),"",IFERROR($D20/$C20,""))</f>
        <v/>
      </c>
      <c r="R20" s="12">
        <f>IF($A20="","",IF($A20&gt;DATE(YEAR(TODAY()),MONTH(TODAY()),1),"Future month",IF(DATE(YEAR($A20),MONTH($A20)+1,1)&gt;TODAY(),"Current month - review",IF($Q20="","No target",IF($Q20&lt;Assumptions!$B$14,"Review progress","On pace")))))</f>
        <v/>
      </c>
    </row>
    <row r="21">
      <c r="A21" s="61" t="n"/>
      <c r="B21" s="24" t="n"/>
      <c r="C21" s="62">
        <f>IF(OR($A21="",$B21=""),"",IFERROR(Assumptions!$B$8*$B21,""))</f>
        <v/>
      </c>
      <c r="D21" s="62">
        <f>IF($A21="","",IFERROR(SUMIFS('Activity Log'!$G$5:$G$104,'Activity Log'!$B$5:$B$104,"&gt;="&amp;$A21,'Activity Log'!$B$5:$B$104,"&lt;"&amp;DATE(YEAR($A21),MONTH($A21)+1,1),'Activity Log'!$J$5:$J$104,"Completed"),""))</f>
        <v/>
      </c>
      <c r="E21" s="62">
        <f>IF(OR($C21="",$D21=""),"",IFERROR($D21-$C21,""))</f>
        <v/>
      </c>
      <c r="F21" s="62">
        <f>IF(OR($A21="",$B21=""),"",IFERROR(Assumptions!$B$9*$B21,""))</f>
        <v/>
      </c>
      <c r="G21" s="62">
        <f>IF($A21="","",IFERROR(SUMIFS('Activity Log'!$H$5:$H$104,'Activity Log'!$B$5:$B$104,"&gt;="&amp;$A21,'Activity Log'!$B$5:$B$104,"&lt;"&amp;DATE(YEAR($A21),MONTH($A21)+1,1),'Activity Log'!$J$5:$J$104,"Completed"),""))</f>
        <v/>
      </c>
      <c r="H21" s="62">
        <f>IF(OR($F21="",$G21=""),"",IFERROR($G21-$F21,""))</f>
        <v/>
      </c>
      <c r="I21" s="26">
        <f>IF(OR($A21="",$B21=""),"",IFERROR(ROUND(Assumptions!$B$10*$B21,0),""))</f>
        <v/>
      </c>
      <c r="J21" s="26">
        <f>IF($A21="","",IFERROR(COUNTIFS('Activity Log'!$B$5:$B$104,"&gt;="&amp;$A21,'Activity Log'!$B$5:$B$104,"&lt;"&amp;DATE(YEAR($A21),MONTH($A21)+1,1),'Activity Log'!$D$5:$D$104,"New Policy",'Activity Log'!$J$5:$J$104,"Completed"),""))</f>
        <v/>
      </c>
      <c r="K21" s="26">
        <f>IF(OR($A21="",$B21=""),"",IFERROR(ROUND(Assumptions!$B$11*$B21,0),""))</f>
        <v/>
      </c>
      <c r="L21" s="26">
        <f>IF($A21="","",IFERROR(COUNTIFS('Activity Log'!$B$5:$B$104,"&gt;="&amp;$A21,'Activity Log'!$B$5:$B$104,"&lt;"&amp;DATE(YEAR($A21),MONTH($A21)+1,1),'Activity Log'!$D$5:$D$104,"Quote",'Activity Log'!$J$5:$J$104,"Completed"),""))</f>
        <v/>
      </c>
      <c r="M21" s="26">
        <f>IF(OR($A21="",$B21=""),"",IFERROR(ROUND(Assumptions!$B$12*$B21,0),""))</f>
        <v/>
      </c>
      <c r="N21" s="26">
        <f>IF($A21="","",IFERROR(COUNTIFS('Activity Log'!$B$5:$B$104,"&gt;="&amp;$A21,'Activity Log'!$B$5:$B$104,"&lt;"&amp;DATE(YEAR($A21),MONTH($A21)+1,1),'Activity Log'!$D$5:$D$104,"Client Contact",'Activity Log'!$J$5:$J$104,"Completed"),""))</f>
        <v/>
      </c>
      <c r="O21" s="63">
        <f>IF(OR($A21="",$B21=""),"",IFERROR(Assumptions!$B$13*$B21,""))</f>
        <v/>
      </c>
      <c r="P21" s="63">
        <f>IF($A21="","",IFERROR(SUMIFS('Activity Log'!$I$5:$I$104,'Activity Log'!$B$5:$B$104,"&gt;="&amp;$A21,'Activity Log'!$B$5:$B$104,"&lt;"&amp;DATE(YEAR($A21),MONTH($A21)+1,1),'Activity Log'!$J$5:$J$104,"Completed"),""))</f>
        <v/>
      </c>
      <c r="Q21" s="64">
        <f>IF(OR($C21="",$C21=0),"",IFERROR($D21/$C21,""))</f>
        <v/>
      </c>
      <c r="R21" s="5">
        <f>IF($A21="","",IF($A21&gt;DATE(YEAR(TODAY()),MONTH(TODAY()),1),"Future month",IF(DATE(YEAR($A21),MONTH($A21)+1,1)&gt;TODAY(),"Current month - review",IF($Q21="","No target",IF($Q21&lt;Assumptions!$B$14,"Review progress","On pace")))))</f>
        <v/>
      </c>
    </row>
    <row r="22">
      <c r="A22" s="61" t="n"/>
      <c r="B22" s="24" t="n"/>
      <c r="C22" s="65">
        <f>IF(OR($A22="",$B22=""),"",IFERROR(Assumptions!$B$8*$B22,""))</f>
        <v/>
      </c>
      <c r="D22" s="65">
        <f>IF($A22="","",IFERROR(SUMIFS('Activity Log'!$G$5:$G$104,'Activity Log'!$B$5:$B$104,"&gt;="&amp;$A22,'Activity Log'!$B$5:$B$104,"&lt;"&amp;DATE(YEAR($A22),MONTH($A22)+1,1),'Activity Log'!$J$5:$J$104,"Completed"),""))</f>
        <v/>
      </c>
      <c r="E22" s="65">
        <f>IF(OR($C22="",$D22=""),"",IFERROR($D22-$C22,""))</f>
        <v/>
      </c>
      <c r="F22" s="65">
        <f>IF(OR($A22="",$B22=""),"",IFERROR(Assumptions!$B$9*$B22,""))</f>
        <v/>
      </c>
      <c r="G22" s="65">
        <f>IF($A22="","",IFERROR(SUMIFS('Activity Log'!$H$5:$H$104,'Activity Log'!$B$5:$B$104,"&gt;="&amp;$A22,'Activity Log'!$B$5:$B$104,"&lt;"&amp;DATE(YEAR($A22),MONTH($A22)+1,1),'Activity Log'!$J$5:$J$104,"Completed"),""))</f>
        <v/>
      </c>
      <c r="H22" s="65">
        <f>IF(OR($F22="",$G22=""),"",IFERROR($G22-$F22,""))</f>
        <v/>
      </c>
      <c r="I22" s="30">
        <f>IF(OR($A22="",$B22=""),"",IFERROR(ROUND(Assumptions!$B$10*$B22,0),""))</f>
        <v/>
      </c>
      <c r="J22" s="30">
        <f>IF($A22="","",IFERROR(COUNTIFS('Activity Log'!$B$5:$B$104,"&gt;="&amp;$A22,'Activity Log'!$B$5:$B$104,"&lt;"&amp;DATE(YEAR($A22),MONTH($A22)+1,1),'Activity Log'!$D$5:$D$104,"New Policy",'Activity Log'!$J$5:$J$104,"Completed"),""))</f>
        <v/>
      </c>
      <c r="K22" s="30">
        <f>IF(OR($A22="",$B22=""),"",IFERROR(ROUND(Assumptions!$B$11*$B22,0),""))</f>
        <v/>
      </c>
      <c r="L22" s="30">
        <f>IF($A22="","",IFERROR(COUNTIFS('Activity Log'!$B$5:$B$104,"&gt;="&amp;$A22,'Activity Log'!$B$5:$B$104,"&lt;"&amp;DATE(YEAR($A22),MONTH($A22)+1,1),'Activity Log'!$D$5:$D$104,"Quote",'Activity Log'!$J$5:$J$104,"Completed"),""))</f>
        <v/>
      </c>
      <c r="M22" s="30">
        <f>IF(OR($A22="",$B22=""),"",IFERROR(ROUND(Assumptions!$B$12*$B22,0),""))</f>
        <v/>
      </c>
      <c r="N22" s="30">
        <f>IF($A22="","",IFERROR(COUNTIFS('Activity Log'!$B$5:$B$104,"&gt;="&amp;$A22,'Activity Log'!$B$5:$B$104,"&lt;"&amp;DATE(YEAR($A22),MONTH($A22)+1,1),'Activity Log'!$D$5:$D$104,"Client Contact",'Activity Log'!$J$5:$J$104,"Completed"),""))</f>
        <v/>
      </c>
      <c r="O22" s="66">
        <f>IF(OR($A22="",$B22=""),"",IFERROR(Assumptions!$B$13*$B22,""))</f>
        <v/>
      </c>
      <c r="P22" s="66">
        <f>IF($A22="","",IFERROR(SUMIFS('Activity Log'!$I$5:$I$104,'Activity Log'!$B$5:$B$104,"&gt;="&amp;$A22,'Activity Log'!$B$5:$B$104,"&lt;"&amp;DATE(YEAR($A22),MONTH($A22)+1,1),'Activity Log'!$J$5:$J$104,"Completed"),""))</f>
        <v/>
      </c>
      <c r="Q22" s="67">
        <f>IF(OR($C22="",$C22=0),"",IFERROR($D22/$C22,""))</f>
        <v/>
      </c>
      <c r="R22" s="12">
        <f>IF($A22="","",IF($A22&gt;DATE(YEAR(TODAY()),MONTH(TODAY()),1),"Future month",IF(DATE(YEAR($A22),MONTH($A22)+1,1)&gt;TODAY(),"Current month - review",IF($Q22="","No target",IF($Q22&lt;Assumptions!$B$14,"Review progress","On pace")))))</f>
        <v/>
      </c>
    </row>
    <row r="23">
      <c r="A23" s="61" t="n"/>
      <c r="B23" s="24" t="n"/>
      <c r="C23" s="62">
        <f>IF(OR($A23="",$B23=""),"",IFERROR(Assumptions!$B$8*$B23,""))</f>
        <v/>
      </c>
      <c r="D23" s="62">
        <f>IF($A23="","",IFERROR(SUMIFS('Activity Log'!$G$5:$G$104,'Activity Log'!$B$5:$B$104,"&gt;="&amp;$A23,'Activity Log'!$B$5:$B$104,"&lt;"&amp;DATE(YEAR($A23),MONTH($A23)+1,1),'Activity Log'!$J$5:$J$104,"Completed"),""))</f>
        <v/>
      </c>
      <c r="E23" s="62">
        <f>IF(OR($C23="",$D23=""),"",IFERROR($D23-$C23,""))</f>
        <v/>
      </c>
      <c r="F23" s="62">
        <f>IF(OR($A23="",$B23=""),"",IFERROR(Assumptions!$B$9*$B23,""))</f>
        <v/>
      </c>
      <c r="G23" s="62">
        <f>IF($A23="","",IFERROR(SUMIFS('Activity Log'!$H$5:$H$104,'Activity Log'!$B$5:$B$104,"&gt;="&amp;$A23,'Activity Log'!$B$5:$B$104,"&lt;"&amp;DATE(YEAR($A23),MONTH($A23)+1,1),'Activity Log'!$J$5:$J$104,"Completed"),""))</f>
        <v/>
      </c>
      <c r="H23" s="62">
        <f>IF(OR($F23="",$G23=""),"",IFERROR($G23-$F23,""))</f>
        <v/>
      </c>
      <c r="I23" s="26">
        <f>IF(OR($A23="",$B23=""),"",IFERROR(ROUND(Assumptions!$B$10*$B23,0),""))</f>
        <v/>
      </c>
      <c r="J23" s="26">
        <f>IF($A23="","",IFERROR(COUNTIFS('Activity Log'!$B$5:$B$104,"&gt;="&amp;$A23,'Activity Log'!$B$5:$B$104,"&lt;"&amp;DATE(YEAR($A23),MONTH($A23)+1,1),'Activity Log'!$D$5:$D$104,"New Policy",'Activity Log'!$J$5:$J$104,"Completed"),""))</f>
        <v/>
      </c>
      <c r="K23" s="26">
        <f>IF(OR($A23="",$B23=""),"",IFERROR(ROUND(Assumptions!$B$11*$B23,0),""))</f>
        <v/>
      </c>
      <c r="L23" s="26">
        <f>IF($A23="","",IFERROR(COUNTIFS('Activity Log'!$B$5:$B$104,"&gt;="&amp;$A23,'Activity Log'!$B$5:$B$104,"&lt;"&amp;DATE(YEAR($A23),MONTH($A23)+1,1),'Activity Log'!$D$5:$D$104,"Quote",'Activity Log'!$J$5:$J$104,"Completed"),""))</f>
        <v/>
      </c>
      <c r="M23" s="26">
        <f>IF(OR($A23="",$B23=""),"",IFERROR(ROUND(Assumptions!$B$12*$B23,0),""))</f>
        <v/>
      </c>
      <c r="N23" s="26">
        <f>IF($A23="","",IFERROR(COUNTIFS('Activity Log'!$B$5:$B$104,"&gt;="&amp;$A23,'Activity Log'!$B$5:$B$104,"&lt;"&amp;DATE(YEAR($A23),MONTH($A23)+1,1),'Activity Log'!$D$5:$D$104,"Client Contact",'Activity Log'!$J$5:$J$104,"Completed"),""))</f>
        <v/>
      </c>
      <c r="O23" s="63">
        <f>IF(OR($A23="",$B23=""),"",IFERROR(Assumptions!$B$13*$B23,""))</f>
        <v/>
      </c>
      <c r="P23" s="63">
        <f>IF($A23="","",IFERROR(SUMIFS('Activity Log'!$I$5:$I$104,'Activity Log'!$B$5:$B$104,"&gt;="&amp;$A23,'Activity Log'!$B$5:$B$104,"&lt;"&amp;DATE(YEAR($A23),MONTH($A23)+1,1),'Activity Log'!$J$5:$J$104,"Completed"),""))</f>
        <v/>
      </c>
      <c r="Q23" s="64">
        <f>IF(OR($C23="",$C23=0),"",IFERROR($D23/$C23,""))</f>
        <v/>
      </c>
      <c r="R23" s="5">
        <f>IF($A23="","",IF($A23&gt;DATE(YEAR(TODAY()),MONTH(TODAY()),1),"Future month",IF(DATE(YEAR($A23),MONTH($A23)+1,1)&gt;TODAY(),"Current month - review",IF($Q23="","No target",IF($Q23&lt;Assumptions!$B$14,"Review progress","On pace")))))</f>
        <v/>
      </c>
    </row>
    <row r="24">
      <c r="A24" s="61" t="n"/>
      <c r="B24" s="24" t="n"/>
      <c r="C24" s="65">
        <f>IF(OR($A24="",$B24=""),"",IFERROR(Assumptions!$B$8*$B24,""))</f>
        <v/>
      </c>
      <c r="D24" s="65">
        <f>IF($A24="","",IFERROR(SUMIFS('Activity Log'!$G$5:$G$104,'Activity Log'!$B$5:$B$104,"&gt;="&amp;$A24,'Activity Log'!$B$5:$B$104,"&lt;"&amp;DATE(YEAR($A24),MONTH($A24)+1,1),'Activity Log'!$J$5:$J$104,"Completed"),""))</f>
        <v/>
      </c>
      <c r="E24" s="65">
        <f>IF(OR($C24="",$D24=""),"",IFERROR($D24-$C24,""))</f>
        <v/>
      </c>
      <c r="F24" s="65">
        <f>IF(OR($A24="",$B24=""),"",IFERROR(Assumptions!$B$9*$B24,""))</f>
        <v/>
      </c>
      <c r="G24" s="65">
        <f>IF($A24="","",IFERROR(SUMIFS('Activity Log'!$H$5:$H$104,'Activity Log'!$B$5:$B$104,"&gt;="&amp;$A24,'Activity Log'!$B$5:$B$104,"&lt;"&amp;DATE(YEAR($A24),MONTH($A24)+1,1),'Activity Log'!$J$5:$J$104,"Completed"),""))</f>
        <v/>
      </c>
      <c r="H24" s="65">
        <f>IF(OR($F24="",$G24=""),"",IFERROR($G24-$F24,""))</f>
        <v/>
      </c>
      <c r="I24" s="30">
        <f>IF(OR($A24="",$B24=""),"",IFERROR(ROUND(Assumptions!$B$10*$B24,0),""))</f>
        <v/>
      </c>
      <c r="J24" s="30">
        <f>IF($A24="","",IFERROR(COUNTIFS('Activity Log'!$B$5:$B$104,"&gt;="&amp;$A24,'Activity Log'!$B$5:$B$104,"&lt;"&amp;DATE(YEAR($A24),MONTH($A24)+1,1),'Activity Log'!$D$5:$D$104,"New Policy",'Activity Log'!$J$5:$J$104,"Completed"),""))</f>
        <v/>
      </c>
      <c r="K24" s="30">
        <f>IF(OR($A24="",$B24=""),"",IFERROR(ROUND(Assumptions!$B$11*$B24,0),""))</f>
        <v/>
      </c>
      <c r="L24" s="30">
        <f>IF($A24="","",IFERROR(COUNTIFS('Activity Log'!$B$5:$B$104,"&gt;="&amp;$A24,'Activity Log'!$B$5:$B$104,"&lt;"&amp;DATE(YEAR($A24),MONTH($A24)+1,1),'Activity Log'!$D$5:$D$104,"Quote",'Activity Log'!$J$5:$J$104,"Completed"),""))</f>
        <v/>
      </c>
      <c r="M24" s="30">
        <f>IF(OR($A24="",$B24=""),"",IFERROR(ROUND(Assumptions!$B$12*$B24,0),""))</f>
        <v/>
      </c>
      <c r="N24" s="30">
        <f>IF($A24="","",IFERROR(COUNTIFS('Activity Log'!$B$5:$B$104,"&gt;="&amp;$A24,'Activity Log'!$B$5:$B$104,"&lt;"&amp;DATE(YEAR($A24),MONTH($A24)+1,1),'Activity Log'!$D$5:$D$104,"Client Contact",'Activity Log'!$J$5:$J$104,"Completed"),""))</f>
        <v/>
      </c>
      <c r="O24" s="66">
        <f>IF(OR($A24="",$B24=""),"",IFERROR(Assumptions!$B$13*$B24,""))</f>
        <v/>
      </c>
      <c r="P24" s="66">
        <f>IF($A24="","",IFERROR(SUMIFS('Activity Log'!$I$5:$I$104,'Activity Log'!$B$5:$B$104,"&gt;="&amp;$A24,'Activity Log'!$B$5:$B$104,"&lt;"&amp;DATE(YEAR($A24),MONTH($A24)+1,1),'Activity Log'!$J$5:$J$104,"Completed"),""))</f>
        <v/>
      </c>
      <c r="Q24" s="67">
        <f>IF(OR($C24="",$C24=0),"",IFERROR($D24/$C24,""))</f>
        <v/>
      </c>
      <c r="R24" s="12">
        <f>IF($A24="","",IF($A24&gt;DATE(YEAR(TODAY()),MONTH(TODAY()),1),"Future month",IF(DATE(YEAR($A24),MONTH($A24)+1,1)&gt;TODAY(),"Current month - review",IF($Q24="","No target",IF($Q24&lt;Assumptions!$B$14,"Review progress","On pace")))))</f>
        <v/>
      </c>
    </row>
    <row r="25">
      <c r="A25" s="61" t="n"/>
      <c r="B25" s="24" t="n"/>
      <c r="C25" s="62">
        <f>IF(OR($A25="",$B25=""),"",IFERROR(Assumptions!$B$8*$B25,""))</f>
        <v/>
      </c>
      <c r="D25" s="62">
        <f>IF($A25="","",IFERROR(SUMIFS('Activity Log'!$G$5:$G$104,'Activity Log'!$B$5:$B$104,"&gt;="&amp;$A25,'Activity Log'!$B$5:$B$104,"&lt;"&amp;DATE(YEAR($A25),MONTH($A25)+1,1),'Activity Log'!$J$5:$J$104,"Completed"),""))</f>
        <v/>
      </c>
      <c r="E25" s="62">
        <f>IF(OR($C25="",$D25=""),"",IFERROR($D25-$C25,""))</f>
        <v/>
      </c>
      <c r="F25" s="62">
        <f>IF(OR($A25="",$B25=""),"",IFERROR(Assumptions!$B$9*$B25,""))</f>
        <v/>
      </c>
      <c r="G25" s="62">
        <f>IF($A25="","",IFERROR(SUMIFS('Activity Log'!$H$5:$H$104,'Activity Log'!$B$5:$B$104,"&gt;="&amp;$A25,'Activity Log'!$B$5:$B$104,"&lt;"&amp;DATE(YEAR($A25),MONTH($A25)+1,1),'Activity Log'!$J$5:$J$104,"Completed"),""))</f>
        <v/>
      </c>
      <c r="H25" s="62">
        <f>IF(OR($F25="",$G25=""),"",IFERROR($G25-$F25,""))</f>
        <v/>
      </c>
      <c r="I25" s="26">
        <f>IF(OR($A25="",$B25=""),"",IFERROR(ROUND(Assumptions!$B$10*$B25,0),""))</f>
        <v/>
      </c>
      <c r="J25" s="26">
        <f>IF($A25="","",IFERROR(COUNTIFS('Activity Log'!$B$5:$B$104,"&gt;="&amp;$A25,'Activity Log'!$B$5:$B$104,"&lt;"&amp;DATE(YEAR($A25),MONTH($A25)+1,1),'Activity Log'!$D$5:$D$104,"New Policy",'Activity Log'!$J$5:$J$104,"Completed"),""))</f>
        <v/>
      </c>
      <c r="K25" s="26">
        <f>IF(OR($A25="",$B25=""),"",IFERROR(ROUND(Assumptions!$B$11*$B25,0),""))</f>
        <v/>
      </c>
      <c r="L25" s="26">
        <f>IF($A25="","",IFERROR(COUNTIFS('Activity Log'!$B$5:$B$104,"&gt;="&amp;$A25,'Activity Log'!$B$5:$B$104,"&lt;"&amp;DATE(YEAR($A25),MONTH($A25)+1,1),'Activity Log'!$D$5:$D$104,"Quote",'Activity Log'!$J$5:$J$104,"Completed"),""))</f>
        <v/>
      </c>
      <c r="M25" s="26">
        <f>IF(OR($A25="",$B25=""),"",IFERROR(ROUND(Assumptions!$B$12*$B25,0),""))</f>
        <v/>
      </c>
      <c r="N25" s="26">
        <f>IF($A25="","",IFERROR(COUNTIFS('Activity Log'!$B$5:$B$104,"&gt;="&amp;$A25,'Activity Log'!$B$5:$B$104,"&lt;"&amp;DATE(YEAR($A25),MONTH($A25)+1,1),'Activity Log'!$D$5:$D$104,"Client Contact",'Activity Log'!$J$5:$J$104,"Completed"),""))</f>
        <v/>
      </c>
      <c r="O25" s="63">
        <f>IF(OR($A25="",$B25=""),"",IFERROR(Assumptions!$B$13*$B25,""))</f>
        <v/>
      </c>
      <c r="P25" s="63">
        <f>IF($A25="","",IFERROR(SUMIFS('Activity Log'!$I$5:$I$104,'Activity Log'!$B$5:$B$104,"&gt;="&amp;$A25,'Activity Log'!$B$5:$B$104,"&lt;"&amp;DATE(YEAR($A25),MONTH($A25)+1,1),'Activity Log'!$J$5:$J$104,"Completed"),""))</f>
        <v/>
      </c>
      <c r="Q25" s="64">
        <f>IF(OR($C25="",$C25=0),"",IFERROR($D25/$C25,""))</f>
        <v/>
      </c>
      <c r="R25" s="5">
        <f>IF($A25="","",IF($A25&gt;DATE(YEAR(TODAY()),MONTH(TODAY()),1),"Future month",IF(DATE(YEAR($A25),MONTH($A25)+1,1)&gt;TODAY(),"Current month - review",IF($Q25="","No target",IF($Q25&lt;Assumptions!$B$14,"Review progress","On pace")))))</f>
        <v/>
      </c>
    </row>
    <row r="26">
      <c r="A26" s="61" t="n"/>
      <c r="B26" s="24" t="n"/>
      <c r="C26" s="65">
        <f>IF(OR($A26="",$B26=""),"",IFERROR(Assumptions!$B$8*$B26,""))</f>
        <v/>
      </c>
      <c r="D26" s="65">
        <f>IF($A26="","",IFERROR(SUMIFS('Activity Log'!$G$5:$G$104,'Activity Log'!$B$5:$B$104,"&gt;="&amp;$A26,'Activity Log'!$B$5:$B$104,"&lt;"&amp;DATE(YEAR($A26),MONTH($A26)+1,1),'Activity Log'!$J$5:$J$104,"Completed"),""))</f>
        <v/>
      </c>
      <c r="E26" s="65">
        <f>IF(OR($C26="",$D26=""),"",IFERROR($D26-$C26,""))</f>
        <v/>
      </c>
      <c r="F26" s="65">
        <f>IF(OR($A26="",$B26=""),"",IFERROR(Assumptions!$B$9*$B26,""))</f>
        <v/>
      </c>
      <c r="G26" s="65">
        <f>IF($A26="","",IFERROR(SUMIFS('Activity Log'!$H$5:$H$104,'Activity Log'!$B$5:$B$104,"&gt;="&amp;$A26,'Activity Log'!$B$5:$B$104,"&lt;"&amp;DATE(YEAR($A26),MONTH($A26)+1,1),'Activity Log'!$J$5:$J$104,"Completed"),""))</f>
        <v/>
      </c>
      <c r="H26" s="65">
        <f>IF(OR($F26="",$G26=""),"",IFERROR($G26-$F26,""))</f>
        <v/>
      </c>
      <c r="I26" s="30">
        <f>IF(OR($A26="",$B26=""),"",IFERROR(ROUND(Assumptions!$B$10*$B26,0),""))</f>
        <v/>
      </c>
      <c r="J26" s="30">
        <f>IF($A26="","",IFERROR(COUNTIFS('Activity Log'!$B$5:$B$104,"&gt;="&amp;$A26,'Activity Log'!$B$5:$B$104,"&lt;"&amp;DATE(YEAR($A26),MONTH($A26)+1,1),'Activity Log'!$D$5:$D$104,"New Policy",'Activity Log'!$J$5:$J$104,"Completed"),""))</f>
        <v/>
      </c>
      <c r="K26" s="30">
        <f>IF(OR($A26="",$B26=""),"",IFERROR(ROUND(Assumptions!$B$11*$B26,0),""))</f>
        <v/>
      </c>
      <c r="L26" s="30">
        <f>IF($A26="","",IFERROR(COUNTIFS('Activity Log'!$B$5:$B$104,"&gt;="&amp;$A26,'Activity Log'!$B$5:$B$104,"&lt;"&amp;DATE(YEAR($A26),MONTH($A26)+1,1),'Activity Log'!$D$5:$D$104,"Quote",'Activity Log'!$J$5:$J$104,"Completed"),""))</f>
        <v/>
      </c>
      <c r="M26" s="30">
        <f>IF(OR($A26="",$B26=""),"",IFERROR(ROUND(Assumptions!$B$12*$B26,0),""))</f>
        <v/>
      </c>
      <c r="N26" s="30">
        <f>IF($A26="","",IFERROR(COUNTIFS('Activity Log'!$B$5:$B$104,"&gt;="&amp;$A26,'Activity Log'!$B$5:$B$104,"&lt;"&amp;DATE(YEAR($A26),MONTH($A26)+1,1),'Activity Log'!$D$5:$D$104,"Client Contact",'Activity Log'!$J$5:$J$104,"Completed"),""))</f>
        <v/>
      </c>
      <c r="O26" s="66">
        <f>IF(OR($A26="",$B26=""),"",IFERROR(Assumptions!$B$13*$B26,""))</f>
        <v/>
      </c>
      <c r="P26" s="66">
        <f>IF($A26="","",IFERROR(SUMIFS('Activity Log'!$I$5:$I$104,'Activity Log'!$B$5:$B$104,"&gt;="&amp;$A26,'Activity Log'!$B$5:$B$104,"&lt;"&amp;DATE(YEAR($A26),MONTH($A26)+1,1),'Activity Log'!$J$5:$J$104,"Completed"),""))</f>
        <v/>
      </c>
      <c r="Q26" s="67">
        <f>IF(OR($C26="",$C26=0),"",IFERROR($D26/$C26,""))</f>
        <v/>
      </c>
      <c r="R26" s="12">
        <f>IF($A26="","",IF($A26&gt;DATE(YEAR(TODAY()),MONTH(TODAY()),1),"Future month",IF(DATE(YEAR($A26),MONTH($A26)+1,1)&gt;TODAY(),"Current month - review",IF($Q26="","No target",IF($Q26&lt;Assumptions!$B$14,"Review progress","On pace")))))</f>
        <v/>
      </c>
    </row>
    <row r="27">
      <c r="A27" s="61" t="n"/>
      <c r="B27" s="24" t="n"/>
      <c r="C27" s="62">
        <f>IF(OR($A27="",$B27=""),"",IFERROR(Assumptions!$B$8*$B27,""))</f>
        <v/>
      </c>
      <c r="D27" s="62">
        <f>IF($A27="","",IFERROR(SUMIFS('Activity Log'!$G$5:$G$104,'Activity Log'!$B$5:$B$104,"&gt;="&amp;$A27,'Activity Log'!$B$5:$B$104,"&lt;"&amp;DATE(YEAR($A27),MONTH($A27)+1,1),'Activity Log'!$J$5:$J$104,"Completed"),""))</f>
        <v/>
      </c>
      <c r="E27" s="62">
        <f>IF(OR($C27="",$D27=""),"",IFERROR($D27-$C27,""))</f>
        <v/>
      </c>
      <c r="F27" s="62">
        <f>IF(OR($A27="",$B27=""),"",IFERROR(Assumptions!$B$9*$B27,""))</f>
        <v/>
      </c>
      <c r="G27" s="62">
        <f>IF($A27="","",IFERROR(SUMIFS('Activity Log'!$H$5:$H$104,'Activity Log'!$B$5:$B$104,"&gt;="&amp;$A27,'Activity Log'!$B$5:$B$104,"&lt;"&amp;DATE(YEAR($A27),MONTH($A27)+1,1),'Activity Log'!$J$5:$J$104,"Completed"),""))</f>
        <v/>
      </c>
      <c r="H27" s="62">
        <f>IF(OR($F27="",$G27=""),"",IFERROR($G27-$F27,""))</f>
        <v/>
      </c>
      <c r="I27" s="26">
        <f>IF(OR($A27="",$B27=""),"",IFERROR(ROUND(Assumptions!$B$10*$B27,0),""))</f>
        <v/>
      </c>
      <c r="J27" s="26">
        <f>IF($A27="","",IFERROR(COUNTIFS('Activity Log'!$B$5:$B$104,"&gt;="&amp;$A27,'Activity Log'!$B$5:$B$104,"&lt;"&amp;DATE(YEAR($A27),MONTH($A27)+1,1),'Activity Log'!$D$5:$D$104,"New Policy",'Activity Log'!$J$5:$J$104,"Completed"),""))</f>
        <v/>
      </c>
      <c r="K27" s="26">
        <f>IF(OR($A27="",$B27=""),"",IFERROR(ROUND(Assumptions!$B$11*$B27,0),""))</f>
        <v/>
      </c>
      <c r="L27" s="26">
        <f>IF($A27="","",IFERROR(COUNTIFS('Activity Log'!$B$5:$B$104,"&gt;="&amp;$A27,'Activity Log'!$B$5:$B$104,"&lt;"&amp;DATE(YEAR($A27),MONTH($A27)+1,1),'Activity Log'!$D$5:$D$104,"Quote",'Activity Log'!$J$5:$J$104,"Completed"),""))</f>
        <v/>
      </c>
      <c r="M27" s="26">
        <f>IF(OR($A27="",$B27=""),"",IFERROR(ROUND(Assumptions!$B$12*$B27,0),""))</f>
        <v/>
      </c>
      <c r="N27" s="26">
        <f>IF($A27="","",IFERROR(COUNTIFS('Activity Log'!$B$5:$B$104,"&gt;="&amp;$A27,'Activity Log'!$B$5:$B$104,"&lt;"&amp;DATE(YEAR($A27),MONTH($A27)+1,1),'Activity Log'!$D$5:$D$104,"Client Contact",'Activity Log'!$J$5:$J$104,"Completed"),""))</f>
        <v/>
      </c>
      <c r="O27" s="63">
        <f>IF(OR($A27="",$B27=""),"",IFERROR(Assumptions!$B$13*$B27,""))</f>
        <v/>
      </c>
      <c r="P27" s="63">
        <f>IF($A27="","",IFERROR(SUMIFS('Activity Log'!$I$5:$I$104,'Activity Log'!$B$5:$B$104,"&gt;="&amp;$A27,'Activity Log'!$B$5:$B$104,"&lt;"&amp;DATE(YEAR($A27),MONTH($A27)+1,1),'Activity Log'!$J$5:$J$104,"Completed"),""))</f>
        <v/>
      </c>
      <c r="Q27" s="64">
        <f>IF(OR($C27="",$C27=0),"",IFERROR($D27/$C27,""))</f>
        <v/>
      </c>
      <c r="R27" s="5">
        <f>IF($A27="","",IF($A27&gt;DATE(YEAR(TODAY()),MONTH(TODAY()),1),"Future month",IF(DATE(YEAR($A27),MONTH($A27)+1,1)&gt;TODAY(),"Current month - review",IF($Q27="","No target",IF($Q27&lt;Assumptions!$B$14,"Review progress","On pace")))))</f>
        <v/>
      </c>
    </row>
    <row r="28">
      <c r="A28" s="61" t="n"/>
      <c r="B28" s="24" t="n"/>
      <c r="C28" s="65">
        <f>IF(OR($A28="",$B28=""),"",IFERROR(Assumptions!$B$8*$B28,""))</f>
        <v/>
      </c>
      <c r="D28" s="65">
        <f>IF($A28="","",IFERROR(SUMIFS('Activity Log'!$G$5:$G$104,'Activity Log'!$B$5:$B$104,"&gt;="&amp;$A28,'Activity Log'!$B$5:$B$104,"&lt;"&amp;DATE(YEAR($A28),MONTH($A28)+1,1),'Activity Log'!$J$5:$J$104,"Completed"),""))</f>
        <v/>
      </c>
      <c r="E28" s="65">
        <f>IF(OR($C28="",$D28=""),"",IFERROR($D28-$C28,""))</f>
        <v/>
      </c>
      <c r="F28" s="65">
        <f>IF(OR($A28="",$B28=""),"",IFERROR(Assumptions!$B$9*$B28,""))</f>
        <v/>
      </c>
      <c r="G28" s="65">
        <f>IF($A28="","",IFERROR(SUMIFS('Activity Log'!$H$5:$H$104,'Activity Log'!$B$5:$B$104,"&gt;="&amp;$A28,'Activity Log'!$B$5:$B$104,"&lt;"&amp;DATE(YEAR($A28),MONTH($A28)+1,1),'Activity Log'!$J$5:$J$104,"Completed"),""))</f>
        <v/>
      </c>
      <c r="H28" s="65">
        <f>IF(OR($F28="",$G28=""),"",IFERROR($G28-$F28,""))</f>
        <v/>
      </c>
      <c r="I28" s="30">
        <f>IF(OR($A28="",$B28=""),"",IFERROR(ROUND(Assumptions!$B$10*$B28,0),""))</f>
        <v/>
      </c>
      <c r="J28" s="30">
        <f>IF($A28="","",IFERROR(COUNTIFS('Activity Log'!$B$5:$B$104,"&gt;="&amp;$A28,'Activity Log'!$B$5:$B$104,"&lt;"&amp;DATE(YEAR($A28),MONTH($A28)+1,1),'Activity Log'!$D$5:$D$104,"New Policy",'Activity Log'!$J$5:$J$104,"Completed"),""))</f>
        <v/>
      </c>
      <c r="K28" s="30">
        <f>IF(OR($A28="",$B28=""),"",IFERROR(ROUND(Assumptions!$B$11*$B28,0),""))</f>
        <v/>
      </c>
      <c r="L28" s="30">
        <f>IF($A28="","",IFERROR(COUNTIFS('Activity Log'!$B$5:$B$104,"&gt;="&amp;$A28,'Activity Log'!$B$5:$B$104,"&lt;"&amp;DATE(YEAR($A28),MONTH($A28)+1,1),'Activity Log'!$D$5:$D$104,"Quote",'Activity Log'!$J$5:$J$104,"Completed"),""))</f>
        <v/>
      </c>
      <c r="M28" s="30">
        <f>IF(OR($A28="",$B28=""),"",IFERROR(ROUND(Assumptions!$B$12*$B28,0),""))</f>
        <v/>
      </c>
      <c r="N28" s="30">
        <f>IF($A28="","",IFERROR(COUNTIFS('Activity Log'!$B$5:$B$104,"&gt;="&amp;$A28,'Activity Log'!$B$5:$B$104,"&lt;"&amp;DATE(YEAR($A28),MONTH($A28)+1,1),'Activity Log'!$D$5:$D$104,"Client Contact",'Activity Log'!$J$5:$J$104,"Completed"),""))</f>
        <v/>
      </c>
      <c r="O28" s="66">
        <f>IF(OR($A28="",$B28=""),"",IFERROR(Assumptions!$B$13*$B28,""))</f>
        <v/>
      </c>
      <c r="P28" s="66">
        <f>IF($A28="","",IFERROR(SUMIFS('Activity Log'!$I$5:$I$104,'Activity Log'!$B$5:$B$104,"&gt;="&amp;$A28,'Activity Log'!$B$5:$B$104,"&lt;"&amp;DATE(YEAR($A28),MONTH($A28)+1,1),'Activity Log'!$J$5:$J$104,"Completed"),""))</f>
        <v/>
      </c>
      <c r="Q28" s="67">
        <f>IF(OR($C28="",$C28=0),"",IFERROR($D28/$C28,""))</f>
        <v/>
      </c>
      <c r="R28" s="12">
        <f>IF($A28="","",IF($A28&gt;DATE(YEAR(TODAY()),MONTH(TODAY()),1),"Future month",IF(DATE(YEAR($A28),MONTH($A28)+1,1)&gt;TODAY(),"Current month - review",IF($Q28="","No target",IF($Q28&lt;Assumptions!$B$14,"Review progress","On pace")))))</f>
        <v/>
      </c>
    </row>
    <row r="29">
      <c r="A29" s="61" t="n"/>
      <c r="B29" s="24" t="n"/>
      <c r="C29" s="62">
        <f>IF(OR($A29="",$B29=""),"",IFERROR(Assumptions!$B$8*$B29,""))</f>
        <v/>
      </c>
      <c r="D29" s="62">
        <f>IF($A29="","",IFERROR(SUMIFS('Activity Log'!$G$5:$G$104,'Activity Log'!$B$5:$B$104,"&gt;="&amp;$A29,'Activity Log'!$B$5:$B$104,"&lt;"&amp;DATE(YEAR($A29),MONTH($A29)+1,1),'Activity Log'!$J$5:$J$104,"Completed"),""))</f>
        <v/>
      </c>
      <c r="E29" s="62">
        <f>IF(OR($C29="",$D29=""),"",IFERROR($D29-$C29,""))</f>
        <v/>
      </c>
      <c r="F29" s="62">
        <f>IF(OR($A29="",$B29=""),"",IFERROR(Assumptions!$B$9*$B29,""))</f>
        <v/>
      </c>
      <c r="G29" s="62">
        <f>IF($A29="","",IFERROR(SUMIFS('Activity Log'!$H$5:$H$104,'Activity Log'!$B$5:$B$104,"&gt;="&amp;$A29,'Activity Log'!$B$5:$B$104,"&lt;"&amp;DATE(YEAR($A29),MONTH($A29)+1,1),'Activity Log'!$J$5:$J$104,"Completed"),""))</f>
        <v/>
      </c>
      <c r="H29" s="62">
        <f>IF(OR($F29="",$G29=""),"",IFERROR($G29-$F29,""))</f>
        <v/>
      </c>
      <c r="I29" s="26">
        <f>IF(OR($A29="",$B29=""),"",IFERROR(ROUND(Assumptions!$B$10*$B29,0),""))</f>
        <v/>
      </c>
      <c r="J29" s="26">
        <f>IF($A29="","",IFERROR(COUNTIFS('Activity Log'!$B$5:$B$104,"&gt;="&amp;$A29,'Activity Log'!$B$5:$B$104,"&lt;"&amp;DATE(YEAR($A29),MONTH($A29)+1,1),'Activity Log'!$D$5:$D$104,"New Policy",'Activity Log'!$J$5:$J$104,"Completed"),""))</f>
        <v/>
      </c>
      <c r="K29" s="26">
        <f>IF(OR($A29="",$B29=""),"",IFERROR(ROUND(Assumptions!$B$11*$B29,0),""))</f>
        <v/>
      </c>
      <c r="L29" s="26">
        <f>IF($A29="","",IFERROR(COUNTIFS('Activity Log'!$B$5:$B$104,"&gt;="&amp;$A29,'Activity Log'!$B$5:$B$104,"&lt;"&amp;DATE(YEAR($A29),MONTH($A29)+1,1),'Activity Log'!$D$5:$D$104,"Quote",'Activity Log'!$J$5:$J$104,"Completed"),""))</f>
        <v/>
      </c>
      <c r="M29" s="26">
        <f>IF(OR($A29="",$B29=""),"",IFERROR(ROUND(Assumptions!$B$12*$B29,0),""))</f>
        <v/>
      </c>
      <c r="N29" s="26">
        <f>IF($A29="","",IFERROR(COUNTIFS('Activity Log'!$B$5:$B$104,"&gt;="&amp;$A29,'Activity Log'!$B$5:$B$104,"&lt;"&amp;DATE(YEAR($A29),MONTH($A29)+1,1),'Activity Log'!$D$5:$D$104,"Client Contact",'Activity Log'!$J$5:$J$104,"Completed"),""))</f>
        <v/>
      </c>
      <c r="O29" s="63">
        <f>IF(OR($A29="",$B29=""),"",IFERROR(Assumptions!$B$13*$B29,""))</f>
        <v/>
      </c>
      <c r="P29" s="63">
        <f>IF($A29="","",IFERROR(SUMIFS('Activity Log'!$I$5:$I$104,'Activity Log'!$B$5:$B$104,"&gt;="&amp;$A29,'Activity Log'!$B$5:$B$104,"&lt;"&amp;DATE(YEAR($A29),MONTH($A29)+1,1),'Activity Log'!$J$5:$J$104,"Completed"),""))</f>
        <v/>
      </c>
      <c r="Q29" s="64">
        <f>IF(OR($C29="",$C29=0),"",IFERROR($D29/$C29,""))</f>
        <v/>
      </c>
      <c r="R29" s="5">
        <f>IF($A29="","",IF($A29&gt;DATE(YEAR(TODAY()),MONTH(TODAY()),1),"Future month",IF(DATE(YEAR($A29),MONTH($A29)+1,1)&gt;TODAY(),"Current month - review",IF($Q29="","No target",IF($Q29&lt;Assumptions!$B$14,"Review progress","On pace")))))</f>
        <v/>
      </c>
    </row>
    <row r="30">
      <c r="A30" s="61" t="n"/>
      <c r="B30" s="24" t="n"/>
      <c r="C30" s="65">
        <f>IF(OR($A30="",$B30=""),"",IFERROR(Assumptions!$B$8*$B30,""))</f>
        <v/>
      </c>
      <c r="D30" s="65">
        <f>IF($A30="","",IFERROR(SUMIFS('Activity Log'!$G$5:$G$104,'Activity Log'!$B$5:$B$104,"&gt;="&amp;$A30,'Activity Log'!$B$5:$B$104,"&lt;"&amp;DATE(YEAR($A30),MONTH($A30)+1,1),'Activity Log'!$J$5:$J$104,"Completed"),""))</f>
        <v/>
      </c>
      <c r="E30" s="65">
        <f>IF(OR($C30="",$D30=""),"",IFERROR($D30-$C30,""))</f>
        <v/>
      </c>
      <c r="F30" s="65">
        <f>IF(OR($A30="",$B30=""),"",IFERROR(Assumptions!$B$9*$B30,""))</f>
        <v/>
      </c>
      <c r="G30" s="65">
        <f>IF($A30="","",IFERROR(SUMIFS('Activity Log'!$H$5:$H$104,'Activity Log'!$B$5:$B$104,"&gt;="&amp;$A30,'Activity Log'!$B$5:$B$104,"&lt;"&amp;DATE(YEAR($A30),MONTH($A30)+1,1),'Activity Log'!$J$5:$J$104,"Completed"),""))</f>
        <v/>
      </c>
      <c r="H30" s="65">
        <f>IF(OR($F30="",$G30=""),"",IFERROR($G30-$F30,""))</f>
        <v/>
      </c>
      <c r="I30" s="30">
        <f>IF(OR($A30="",$B30=""),"",IFERROR(ROUND(Assumptions!$B$10*$B30,0),""))</f>
        <v/>
      </c>
      <c r="J30" s="30">
        <f>IF($A30="","",IFERROR(COUNTIFS('Activity Log'!$B$5:$B$104,"&gt;="&amp;$A30,'Activity Log'!$B$5:$B$104,"&lt;"&amp;DATE(YEAR($A30),MONTH($A30)+1,1),'Activity Log'!$D$5:$D$104,"New Policy",'Activity Log'!$J$5:$J$104,"Completed"),""))</f>
        <v/>
      </c>
      <c r="K30" s="30">
        <f>IF(OR($A30="",$B30=""),"",IFERROR(ROUND(Assumptions!$B$11*$B30,0),""))</f>
        <v/>
      </c>
      <c r="L30" s="30">
        <f>IF($A30="","",IFERROR(COUNTIFS('Activity Log'!$B$5:$B$104,"&gt;="&amp;$A30,'Activity Log'!$B$5:$B$104,"&lt;"&amp;DATE(YEAR($A30),MONTH($A30)+1,1),'Activity Log'!$D$5:$D$104,"Quote",'Activity Log'!$J$5:$J$104,"Completed"),""))</f>
        <v/>
      </c>
      <c r="M30" s="30">
        <f>IF(OR($A30="",$B30=""),"",IFERROR(ROUND(Assumptions!$B$12*$B30,0),""))</f>
        <v/>
      </c>
      <c r="N30" s="30">
        <f>IF($A30="","",IFERROR(COUNTIFS('Activity Log'!$B$5:$B$104,"&gt;="&amp;$A30,'Activity Log'!$B$5:$B$104,"&lt;"&amp;DATE(YEAR($A30),MONTH($A30)+1,1),'Activity Log'!$D$5:$D$104,"Client Contact",'Activity Log'!$J$5:$J$104,"Completed"),""))</f>
        <v/>
      </c>
      <c r="O30" s="66">
        <f>IF(OR($A30="",$B30=""),"",IFERROR(Assumptions!$B$13*$B30,""))</f>
        <v/>
      </c>
      <c r="P30" s="66">
        <f>IF($A30="","",IFERROR(SUMIFS('Activity Log'!$I$5:$I$104,'Activity Log'!$B$5:$B$104,"&gt;="&amp;$A30,'Activity Log'!$B$5:$B$104,"&lt;"&amp;DATE(YEAR($A30),MONTH($A30)+1,1),'Activity Log'!$J$5:$J$104,"Completed"),""))</f>
        <v/>
      </c>
      <c r="Q30" s="67">
        <f>IF(OR($C30="",$C30=0),"",IFERROR($D30/$C30,""))</f>
        <v/>
      </c>
      <c r="R30" s="12">
        <f>IF($A30="","",IF($A30&gt;DATE(YEAR(TODAY()),MONTH(TODAY()),1),"Future month",IF(DATE(YEAR($A30),MONTH($A30)+1,1)&gt;TODAY(),"Current month - review",IF($Q30="","No target",IF($Q30&lt;Assumptions!$B$14,"Review progress","On pace")))))</f>
        <v/>
      </c>
    </row>
    <row r="31">
      <c r="A31" s="61" t="n"/>
      <c r="B31" s="24" t="n"/>
      <c r="C31" s="62">
        <f>IF(OR($A31="",$B31=""),"",IFERROR(Assumptions!$B$8*$B31,""))</f>
        <v/>
      </c>
      <c r="D31" s="62">
        <f>IF($A31="","",IFERROR(SUMIFS('Activity Log'!$G$5:$G$104,'Activity Log'!$B$5:$B$104,"&gt;="&amp;$A31,'Activity Log'!$B$5:$B$104,"&lt;"&amp;DATE(YEAR($A31),MONTH($A31)+1,1),'Activity Log'!$J$5:$J$104,"Completed"),""))</f>
        <v/>
      </c>
      <c r="E31" s="62">
        <f>IF(OR($C31="",$D31=""),"",IFERROR($D31-$C31,""))</f>
        <v/>
      </c>
      <c r="F31" s="62">
        <f>IF(OR($A31="",$B31=""),"",IFERROR(Assumptions!$B$9*$B31,""))</f>
        <v/>
      </c>
      <c r="G31" s="62">
        <f>IF($A31="","",IFERROR(SUMIFS('Activity Log'!$H$5:$H$104,'Activity Log'!$B$5:$B$104,"&gt;="&amp;$A31,'Activity Log'!$B$5:$B$104,"&lt;"&amp;DATE(YEAR($A31),MONTH($A31)+1,1),'Activity Log'!$J$5:$J$104,"Completed"),""))</f>
        <v/>
      </c>
      <c r="H31" s="62">
        <f>IF(OR($F31="",$G31=""),"",IFERROR($G31-$F31,""))</f>
        <v/>
      </c>
      <c r="I31" s="26">
        <f>IF(OR($A31="",$B31=""),"",IFERROR(ROUND(Assumptions!$B$10*$B31,0),""))</f>
        <v/>
      </c>
      <c r="J31" s="26">
        <f>IF($A31="","",IFERROR(COUNTIFS('Activity Log'!$B$5:$B$104,"&gt;="&amp;$A31,'Activity Log'!$B$5:$B$104,"&lt;"&amp;DATE(YEAR($A31),MONTH($A31)+1,1),'Activity Log'!$D$5:$D$104,"New Policy",'Activity Log'!$J$5:$J$104,"Completed"),""))</f>
        <v/>
      </c>
      <c r="K31" s="26">
        <f>IF(OR($A31="",$B31=""),"",IFERROR(ROUND(Assumptions!$B$11*$B31,0),""))</f>
        <v/>
      </c>
      <c r="L31" s="26">
        <f>IF($A31="","",IFERROR(COUNTIFS('Activity Log'!$B$5:$B$104,"&gt;="&amp;$A31,'Activity Log'!$B$5:$B$104,"&lt;"&amp;DATE(YEAR($A31),MONTH($A31)+1,1),'Activity Log'!$D$5:$D$104,"Quote",'Activity Log'!$J$5:$J$104,"Completed"),""))</f>
        <v/>
      </c>
      <c r="M31" s="26">
        <f>IF(OR($A31="",$B31=""),"",IFERROR(ROUND(Assumptions!$B$12*$B31,0),""))</f>
        <v/>
      </c>
      <c r="N31" s="26">
        <f>IF($A31="","",IFERROR(COUNTIFS('Activity Log'!$B$5:$B$104,"&gt;="&amp;$A31,'Activity Log'!$B$5:$B$104,"&lt;"&amp;DATE(YEAR($A31),MONTH($A31)+1,1),'Activity Log'!$D$5:$D$104,"Client Contact",'Activity Log'!$J$5:$J$104,"Completed"),""))</f>
        <v/>
      </c>
      <c r="O31" s="63">
        <f>IF(OR($A31="",$B31=""),"",IFERROR(Assumptions!$B$13*$B31,""))</f>
        <v/>
      </c>
      <c r="P31" s="63">
        <f>IF($A31="","",IFERROR(SUMIFS('Activity Log'!$I$5:$I$104,'Activity Log'!$B$5:$B$104,"&gt;="&amp;$A31,'Activity Log'!$B$5:$B$104,"&lt;"&amp;DATE(YEAR($A31),MONTH($A31)+1,1),'Activity Log'!$J$5:$J$104,"Completed"),""))</f>
        <v/>
      </c>
      <c r="Q31" s="64">
        <f>IF(OR($C31="",$C31=0),"",IFERROR($D31/$C31,""))</f>
        <v/>
      </c>
      <c r="R31" s="5">
        <f>IF($A31="","",IF($A31&gt;DATE(YEAR(TODAY()),MONTH(TODAY()),1),"Future month",IF(DATE(YEAR($A31),MONTH($A31)+1,1)&gt;TODAY(),"Current month - review",IF($Q31="","No target",IF($Q31&lt;Assumptions!$B$14,"Review progress","On pace")))))</f>
        <v/>
      </c>
    </row>
    <row r="32">
      <c r="A32" s="61" t="n"/>
      <c r="B32" s="24" t="n"/>
      <c r="C32" s="65">
        <f>IF(OR($A32="",$B32=""),"",IFERROR(Assumptions!$B$8*$B32,""))</f>
        <v/>
      </c>
      <c r="D32" s="65">
        <f>IF($A32="","",IFERROR(SUMIFS('Activity Log'!$G$5:$G$104,'Activity Log'!$B$5:$B$104,"&gt;="&amp;$A32,'Activity Log'!$B$5:$B$104,"&lt;"&amp;DATE(YEAR($A32),MONTH($A32)+1,1),'Activity Log'!$J$5:$J$104,"Completed"),""))</f>
        <v/>
      </c>
      <c r="E32" s="65">
        <f>IF(OR($C32="",$D32=""),"",IFERROR($D32-$C32,""))</f>
        <v/>
      </c>
      <c r="F32" s="65">
        <f>IF(OR($A32="",$B32=""),"",IFERROR(Assumptions!$B$9*$B32,""))</f>
        <v/>
      </c>
      <c r="G32" s="65">
        <f>IF($A32="","",IFERROR(SUMIFS('Activity Log'!$H$5:$H$104,'Activity Log'!$B$5:$B$104,"&gt;="&amp;$A32,'Activity Log'!$B$5:$B$104,"&lt;"&amp;DATE(YEAR($A32),MONTH($A32)+1,1),'Activity Log'!$J$5:$J$104,"Completed"),""))</f>
        <v/>
      </c>
      <c r="H32" s="65">
        <f>IF(OR($F32="",$G32=""),"",IFERROR($G32-$F32,""))</f>
        <v/>
      </c>
      <c r="I32" s="30">
        <f>IF(OR($A32="",$B32=""),"",IFERROR(ROUND(Assumptions!$B$10*$B32,0),""))</f>
        <v/>
      </c>
      <c r="J32" s="30">
        <f>IF($A32="","",IFERROR(COUNTIFS('Activity Log'!$B$5:$B$104,"&gt;="&amp;$A32,'Activity Log'!$B$5:$B$104,"&lt;"&amp;DATE(YEAR($A32),MONTH($A32)+1,1),'Activity Log'!$D$5:$D$104,"New Policy",'Activity Log'!$J$5:$J$104,"Completed"),""))</f>
        <v/>
      </c>
      <c r="K32" s="30">
        <f>IF(OR($A32="",$B32=""),"",IFERROR(ROUND(Assumptions!$B$11*$B32,0),""))</f>
        <v/>
      </c>
      <c r="L32" s="30">
        <f>IF($A32="","",IFERROR(COUNTIFS('Activity Log'!$B$5:$B$104,"&gt;="&amp;$A32,'Activity Log'!$B$5:$B$104,"&lt;"&amp;DATE(YEAR($A32),MONTH($A32)+1,1),'Activity Log'!$D$5:$D$104,"Quote",'Activity Log'!$J$5:$J$104,"Completed"),""))</f>
        <v/>
      </c>
      <c r="M32" s="30">
        <f>IF(OR($A32="",$B32=""),"",IFERROR(ROUND(Assumptions!$B$12*$B32,0),""))</f>
        <v/>
      </c>
      <c r="N32" s="30">
        <f>IF($A32="","",IFERROR(COUNTIFS('Activity Log'!$B$5:$B$104,"&gt;="&amp;$A32,'Activity Log'!$B$5:$B$104,"&lt;"&amp;DATE(YEAR($A32),MONTH($A32)+1,1),'Activity Log'!$D$5:$D$104,"Client Contact",'Activity Log'!$J$5:$J$104,"Completed"),""))</f>
        <v/>
      </c>
      <c r="O32" s="66">
        <f>IF(OR($A32="",$B32=""),"",IFERROR(Assumptions!$B$13*$B32,""))</f>
        <v/>
      </c>
      <c r="P32" s="66">
        <f>IF($A32="","",IFERROR(SUMIFS('Activity Log'!$I$5:$I$104,'Activity Log'!$B$5:$B$104,"&gt;="&amp;$A32,'Activity Log'!$B$5:$B$104,"&lt;"&amp;DATE(YEAR($A32),MONTH($A32)+1,1),'Activity Log'!$J$5:$J$104,"Completed"),""))</f>
        <v/>
      </c>
      <c r="Q32" s="67">
        <f>IF(OR($C32="",$C32=0),"",IFERROR($D32/$C32,""))</f>
        <v/>
      </c>
      <c r="R32" s="12">
        <f>IF($A32="","",IF($A32&gt;DATE(YEAR(TODAY()),MONTH(TODAY()),1),"Future month",IF(DATE(YEAR($A32),MONTH($A32)+1,1)&gt;TODAY(),"Current month - review",IF($Q32="","No target",IF($Q32&lt;Assumptions!$B$14,"Review progress","On pace")))))</f>
        <v/>
      </c>
    </row>
    <row r="33">
      <c r="A33" s="61" t="n"/>
      <c r="B33" s="24" t="n"/>
      <c r="C33" s="62">
        <f>IF(OR($A33="",$B33=""),"",IFERROR(Assumptions!$B$8*$B33,""))</f>
        <v/>
      </c>
      <c r="D33" s="62">
        <f>IF($A33="","",IFERROR(SUMIFS('Activity Log'!$G$5:$G$104,'Activity Log'!$B$5:$B$104,"&gt;="&amp;$A33,'Activity Log'!$B$5:$B$104,"&lt;"&amp;DATE(YEAR($A33),MONTH($A33)+1,1),'Activity Log'!$J$5:$J$104,"Completed"),""))</f>
        <v/>
      </c>
      <c r="E33" s="62">
        <f>IF(OR($C33="",$D33=""),"",IFERROR($D33-$C33,""))</f>
        <v/>
      </c>
      <c r="F33" s="62">
        <f>IF(OR($A33="",$B33=""),"",IFERROR(Assumptions!$B$9*$B33,""))</f>
        <v/>
      </c>
      <c r="G33" s="62">
        <f>IF($A33="","",IFERROR(SUMIFS('Activity Log'!$H$5:$H$104,'Activity Log'!$B$5:$B$104,"&gt;="&amp;$A33,'Activity Log'!$B$5:$B$104,"&lt;"&amp;DATE(YEAR($A33),MONTH($A33)+1,1),'Activity Log'!$J$5:$J$104,"Completed"),""))</f>
        <v/>
      </c>
      <c r="H33" s="62">
        <f>IF(OR($F33="",$G33=""),"",IFERROR($G33-$F33,""))</f>
        <v/>
      </c>
      <c r="I33" s="26">
        <f>IF(OR($A33="",$B33=""),"",IFERROR(ROUND(Assumptions!$B$10*$B33,0),""))</f>
        <v/>
      </c>
      <c r="J33" s="26">
        <f>IF($A33="","",IFERROR(COUNTIFS('Activity Log'!$B$5:$B$104,"&gt;="&amp;$A33,'Activity Log'!$B$5:$B$104,"&lt;"&amp;DATE(YEAR($A33),MONTH($A33)+1,1),'Activity Log'!$D$5:$D$104,"New Policy",'Activity Log'!$J$5:$J$104,"Completed"),""))</f>
        <v/>
      </c>
      <c r="K33" s="26">
        <f>IF(OR($A33="",$B33=""),"",IFERROR(ROUND(Assumptions!$B$11*$B33,0),""))</f>
        <v/>
      </c>
      <c r="L33" s="26">
        <f>IF($A33="","",IFERROR(COUNTIFS('Activity Log'!$B$5:$B$104,"&gt;="&amp;$A33,'Activity Log'!$B$5:$B$104,"&lt;"&amp;DATE(YEAR($A33),MONTH($A33)+1,1),'Activity Log'!$D$5:$D$104,"Quote",'Activity Log'!$J$5:$J$104,"Completed"),""))</f>
        <v/>
      </c>
      <c r="M33" s="26">
        <f>IF(OR($A33="",$B33=""),"",IFERROR(ROUND(Assumptions!$B$12*$B33,0),""))</f>
        <v/>
      </c>
      <c r="N33" s="26">
        <f>IF($A33="","",IFERROR(COUNTIFS('Activity Log'!$B$5:$B$104,"&gt;="&amp;$A33,'Activity Log'!$B$5:$B$104,"&lt;"&amp;DATE(YEAR($A33),MONTH($A33)+1,1),'Activity Log'!$D$5:$D$104,"Client Contact",'Activity Log'!$J$5:$J$104,"Completed"),""))</f>
        <v/>
      </c>
      <c r="O33" s="63">
        <f>IF(OR($A33="",$B33=""),"",IFERROR(Assumptions!$B$13*$B33,""))</f>
        <v/>
      </c>
      <c r="P33" s="63">
        <f>IF($A33="","",IFERROR(SUMIFS('Activity Log'!$I$5:$I$104,'Activity Log'!$B$5:$B$104,"&gt;="&amp;$A33,'Activity Log'!$B$5:$B$104,"&lt;"&amp;DATE(YEAR($A33),MONTH($A33)+1,1),'Activity Log'!$J$5:$J$104,"Completed"),""))</f>
        <v/>
      </c>
      <c r="Q33" s="64">
        <f>IF(OR($C33="",$C33=0),"",IFERROR($D33/$C33,""))</f>
        <v/>
      </c>
      <c r="R33" s="5">
        <f>IF($A33="","",IF($A33&gt;DATE(YEAR(TODAY()),MONTH(TODAY()),1),"Future month",IF(DATE(YEAR($A33),MONTH($A33)+1,1)&gt;TODAY(),"Current month - review",IF($Q33="","No target",IF($Q33&lt;Assumptions!$B$14,"Review progress","On pace")))))</f>
        <v/>
      </c>
    </row>
    <row r="34">
      <c r="A34" s="61" t="n"/>
      <c r="B34" s="24" t="n"/>
      <c r="C34" s="65">
        <f>IF(OR($A34="",$B34=""),"",IFERROR(Assumptions!$B$8*$B34,""))</f>
        <v/>
      </c>
      <c r="D34" s="65">
        <f>IF($A34="","",IFERROR(SUMIFS('Activity Log'!$G$5:$G$104,'Activity Log'!$B$5:$B$104,"&gt;="&amp;$A34,'Activity Log'!$B$5:$B$104,"&lt;"&amp;DATE(YEAR($A34),MONTH($A34)+1,1),'Activity Log'!$J$5:$J$104,"Completed"),""))</f>
        <v/>
      </c>
      <c r="E34" s="65">
        <f>IF(OR($C34="",$D34=""),"",IFERROR($D34-$C34,""))</f>
        <v/>
      </c>
      <c r="F34" s="65">
        <f>IF(OR($A34="",$B34=""),"",IFERROR(Assumptions!$B$9*$B34,""))</f>
        <v/>
      </c>
      <c r="G34" s="65">
        <f>IF($A34="","",IFERROR(SUMIFS('Activity Log'!$H$5:$H$104,'Activity Log'!$B$5:$B$104,"&gt;="&amp;$A34,'Activity Log'!$B$5:$B$104,"&lt;"&amp;DATE(YEAR($A34),MONTH($A34)+1,1),'Activity Log'!$J$5:$J$104,"Completed"),""))</f>
        <v/>
      </c>
      <c r="H34" s="65">
        <f>IF(OR($F34="",$G34=""),"",IFERROR($G34-$F34,""))</f>
        <v/>
      </c>
      <c r="I34" s="30">
        <f>IF(OR($A34="",$B34=""),"",IFERROR(ROUND(Assumptions!$B$10*$B34,0),""))</f>
        <v/>
      </c>
      <c r="J34" s="30">
        <f>IF($A34="","",IFERROR(COUNTIFS('Activity Log'!$B$5:$B$104,"&gt;="&amp;$A34,'Activity Log'!$B$5:$B$104,"&lt;"&amp;DATE(YEAR($A34),MONTH($A34)+1,1),'Activity Log'!$D$5:$D$104,"New Policy",'Activity Log'!$J$5:$J$104,"Completed"),""))</f>
        <v/>
      </c>
      <c r="K34" s="30">
        <f>IF(OR($A34="",$B34=""),"",IFERROR(ROUND(Assumptions!$B$11*$B34,0),""))</f>
        <v/>
      </c>
      <c r="L34" s="30">
        <f>IF($A34="","",IFERROR(COUNTIFS('Activity Log'!$B$5:$B$104,"&gt;="&amp;$A34,'Activity Log'!$B$5:$B$104,"&lt;"&amp;DATE(YEAR($A34),MONTH($A34)+1,1),'Activity Log'!$D$5:$D$104,"Quote",'Activity Log'!$J$5:$J$104,"Completed"),""))</f>
        <v/>
      </c>
      <c r="M34" s="30">
        <f>IF(OR($A34="",$B34=""),"",IFERROR(ROUND(Assumptions!$B$12*$B34,0),""))</f>
        <v/>
      </c>
      <c r="N34" s="30">
        <f>IF($A34="","",IFERROR(COUNTIFS('Activity Log'!$B$5:$B$104,"&gt;="&amp;$A34,'Activity Log'!$B$5:$B$104,"&lt;"&amp;DATE(YEAR($A34),MONTH($A34)+1,1),'Activity Log'!$D$5:$D$104,"Client Contact",'Activity Log'!$J$5:$J$104,"Completed"),""))</f>
        <v/>
      </c>
      <c r="O34" s="66">
        <f>IF(OR($A34="",$B34=""),"",IFERROR(Assumptions!$B$13*$B34,""))</f>
        <v/>
      </c>
      <c r="P34" s="66">
        <f>IF($A34="","",IFERROR(SUMIFS('Activity Log'!$I$5:$I$104,'Activity Log'!$B$5:$B$104,"&gt;="&amp;$A34,'Activity Log'!$B$5:$B$104,"&lt;"&amp;DATE(YEAR($A34),MONTH($A34)+1,1),'Activity Log'!$J$5:$J$104,"Completed"),""))</f>
        <v/>
      </c>
      <c r="Q34" s="67">
        <f>IF(OR($C34="",$C34=0),"",IFERROR($D34/$C34,""))</f>
        <v/>
      </c>
      <c r="R34" s="12">
        <f>IF($A34="","",IF($A34&gt;DATE(YEAR(TODAY()),MONTH(TODAY()),1),"Future month",IF(DATE(YEAR($A34),MONTH($A34)+1,1)&gt;TODAY(),"Current month - review",IF($Q34="","No target",IF($Q34&lt;Assumptions!$B$14,"Review progress","On pace")))))</f>
        <v/>
      </c>
    </row>
    <row r="35">
      <c r="A35" s="61" t="n"/>
      <c r="B35" s="24" t="n"/>
      <c r="C35" s="62">
        <f>IF(OR($A35="",$B35=""),"",IFERROR(Assumptions!$B$8*$B35,""))</f>
        <v/>
      </c>
      <c r="D35" s="62">
        <f>IF($A35="","",IFERROR(SUMIFS('Activity Log'!$G$5:$G$104,'Activity Log'!$B$5:$B$104,"&gt;="&amp;$A35,'Activity Log'!$B$5:$B$104,"&lt;"&amp;DATE(YEAR($A35),MONTH($A35)+1,1),'Activity Log'!$J$5:$J$104,"Completed"),""))</f>
        <v/>
      </c>
      <c r="E35" s="62">
        <f>IF(OR($C35="",$D35=""),"",IFERROR($D35-$C35,""))</f>
        <v/>
      </c>
      <c r="F35" s="62">
        <f>IF(OR($A35="",$B35=""),"",IFERROR(Assumptions!$B$9*$B35,""))</f>
        <v/>
      </c>
      <c r="G35" s="62">
        <f>IF($A35="","",IFERROR(SUMIFS('Activity Log'!$H$5:$H$104,'Activity Log'!$B$5:$B$104,"&gt;="&amp;$A35,'Activity Log'!$B$5:$B$104,"&lt;"&amp;DATE(YEAR($A35),MONTH($A35)+1,1),'Activity Log'!$J$5:$J$104,"Completed"),""))</f>
        <v/>
      </c>
      <c r="H35" s="62">
        <f>IF(OR($F35="",$G35=""),"",IFERROR($G35-$F35,""))</f>
        <v/>
      </c>
      <c r="I35" s="26">
        <f>IF(OR($A35="",$B35=""),"",IFERROR(ROUND(Assumptions!$B$10*$B35,0),""))</f>
        <v/>
      </c>
      <c r="J35" s="26">
        <f>IF($A35="","",IFERROR(COUNTIFS('Activity Log'!$B$5:$B$104,"&gt;="&amp;$A35,'Activity Log'!$B$5:$B$104,"&lt;"&amp;DATE(YEAR($A35),MONTH($A35)+1,1),'Activity Log'!$D$5:$D$104,"New Policy",'Activity Log'!$J$5:$J$104,"Completed"),""))</f>
        <v/>
      </c>
      <c r="K35" s="26">
        <f>IF(OR($A35="",$B35=""),"",IFERROR(ROUND(Assumptions!$B$11*$B35,0),""))</f>
        <v/>
      </c>
      <c r="L35" s="26">
        <f>IF($A35="","",IFERROR(COUNTIFS('Activity Log'!$B$5:$B$104,"&gt;="&amp;$A35,'Activity Log'!$B$5:$B$104,"&lt;"&amp;DATE(YEAR($A35),MONTH($A35)+1,1),'Activity Log'!$D$5:$D$104,"Quote",'Activity Log'!$J$5:$J$104,"Completed"),""))</f>
        <v/>
      </c>
      <c r="M35" s="26">
        <f>IF(OR($A35="",$B35=""),"",IFERROR(ROUND(Assumptions!$B$12*$B35,0),""))</f>
        <v/>
      </c>
      <c r="N35" s="26">
        <f>IF($A35="","",IFERROR(COUNTIFS('Activity Log'!$B$5:$B$104,"&gt;="&amp;$A35,'Activity Log'!$B$5:$B$104,"&lt;"&amp;DATE(YEAR($A35),MONTH($A35)+1,1),'Activity Log'!$D$5:$D$104,"Client Contact",'Activity Log'!$J$5:$J$104,"Completed"),""))</f>
        <v/>
      </c>
      <c r="O35" s="63">
        <f>IF(OR($A35="",$B35=""),"",IFERROR(Assumptions!$B$13*$B35,""))</f>
        <v/>
      </c>
      <c r="P35" s="63">
        <f>IF($A35="","",IFERROR(SUMIFS('Activity Log'!$I$5:$I$104,'Activity Log'!$B$5:$B$104,"&gt;="&amp;$A35,'Activity Log'!$B$5:$B$104,"&lt;"&amp;DATE(YEAR($A35),MONTH($A35)+1,1),'Activity Log'!$J$5:$J$104,"Completed"),""))</f>
        <v/>
      </c>
      <c r="Q35" s="64">
        <f>IF(OR($C35="",$C35=0),"",IFERROR($D35/$C35,""))</f>
        <v/>
      </c>
      <c r="R35" s="5">
        <f>IF($A35="","",IF($A35&gt;DATE(YEAR(TODAY()),MONTH(TODAY()),1),"Future month",IF(DATE(YEAR($A35),MONTH($A35)+1,1)&gt;TODAY(),"Current month - review",IF($Q35="","No target",IF($Q35&lt;Assumptions!$B$14,"Review progress","On pace")))))</f>
        <v/>
      </c>
    </row>
    <row r="36">
      <c r="A36" s="61" t="n"/>
      <c r="B36" s="24" t="n"/>
      <c r="C36" s="65">
        <f>IF(OR($A36="",$B36=""),"",IFERROR(Assumptions!$B$8*$B36,""))</f>
        <v/>
      </c>
      <c r="D36" s="65">
        <f>IF($A36="","",IFERROR(SUMIFS('Activity Log'!$G$5:$G$104,'Activity Log'!$B$5:$B$104,"&gt;="&amp;$A36,'Activity Log'!$B$5:$B$104,"&lt;"&amp;DATE(YEAR($A36),MONTH($A36)+1,1),'Activity Log'!$J$5:$J$104,"Completed"),""))</f>
        <v/>
      </c>
      <c r="E36" s="65">
        <f>IF(OR($C36="",$D36=""),"",IFERROR($D36-$C36,""))</f>
        <v/>
      </c>
      <c r="F36" s="65">
        <f>IF(OR($A36="",$B36=""),"",IFERROR(Assumptions!$B$9*$B36,""))</f>
        <v/>
      </c>
      <c r="G36" s="65">
        <f>IF($A36="","",IFERROR(SUMIFS('Activity Log'!$H$5:$H$104,'Activity Log'!$B$5:$B$104,"&gt;="&amp;$A36,'Activity Log'!$B$5:$B$104,"&lt;"&amp;DATE(YEAR($A36),MONTH($A36)+1,1),'Activity Log'!$J$5:$J$104,"Completed"),""))</f>
        <v/>
      </c>
      <c r="H36" s="65">
        <f>IF(OR($F36="",$G36=""),"",IFERROR($G36-$F36,""))</f>
        <v/>
      </c>
      <c r="I36" s="30">
        <f>IF(OR($A36="",$B36=""),"",IFERROR(ROUND(Assumptions!$B$10*$B36,0),""))</f>
        <v/>
      </c>
      <c r="J36" s="30">
        <f>IF($A36="","",IFERROR(COUNTIFS('Activity Log'!$B$5:$B$104,"&gt;="&amp;$A36,'Activity Log'!$B$5:$B$104,"&lt;"&amp;DATE(YEAR($A36),MONTH($A36)+1,1),'Activity Log'!$D$5:$D$104,"New Policy",'Activity Log'!$J$5:$J$104,"Completed"),""))</f>
        <v/>
      </c>
      <c r="K36" s="30">
        <f>IF(OR($A36="",$B36=""),"",IFERROR(ROUND(Assumptions!$B$11*$B36,0),""))</f>
        <v/>
      </c>
      <c r="L36" s="30">
        <f>IF($A36="","",IFERROR(COUNTIFS('Activity Log'!$B$5:$B$104,"&gt;="&amp;$A36,'Activity Log'!$B$5:$B$104,"&lt;"&amp;DATE(YEAR($A36),MONTH($A36)+1,1),'Activity Log'!$D$5:$D$104,"Quote",'Activity Log'!$J$5:$J$104,"Completed"),""))</f>
        <v/>
      </c>
      <c r="M36" s="30">
        <f>IF(OR($A36="",$B36=""),"",IFERROR(ROUND(Assumptions!$B$12*$B36,0),""))</f>
        <v/>
      </c>
      <c r="N36" s="30">
        <f>IF($A36="","",IFERROR(COUNTIFS('Activity Log'!$B$5:$B$104,"&gt;="&amp;$A36,'Activity Log'!$B$5:$B$104,"&lt;"&amp;DATE(YEAR($A36),MONTH($A36)+1,1),'Activity Log'!$D$5:$D$104,"Client Contact",'Activity Log'!$J$5:$J$104,"Completed"),""))</f>
        <v/>
      </c>
      <c r="O36" s="66">
        <f>IF(OR($A36="",$B36=""),"",IFERROR(Assumptions!$B$13*$B36,""))</f>
        <v/>
      </c>
      <c r="P36" s="66">
        <f>IF($A36="","",IFERROR(SUMIFS('Activity Log'!$I$5:$I$104,'Activity Log'!$B$5:$B$104,"&gt;="&amp;$A36,'Activity Log'!$B$5:$B$104,"&lt;"&amp;DATE(YEAR($A36),MONTH($A36)+1,1),'Activity Log'!$J$5:$J$104,"Completed"),""))</f>
        <v/>
      </c>
      <c r="Q36" s="67">
        <f>IF(OR($C36="",$C36=0),"",IFERROR($D36/$C36,""))</f>
        <v/>
      </c>
      <c r="R36" s="12">
        <f>IF($A36="","",IF($A36&gt;DATE(YEAR(TODAY()),MONTH(TODAY()),1),"Future month",IF(DATE(YEAR($A36),MONTH($A36)+1,1)&gt;TODAY(),"Current month - review",IF($Q36="","No target",IF($Q36&lt;Assumptions!$B$14,"Review progress","On pace")))))</f>
        <v/>
      </c>
    </row>
    <row r="37">
      <c r="A37" s="61" t="n"/>
      <c r="B37" s="24" t="n"/>
      <c r="C37" s="62">
        <f>IF(OR($A37="",$B37=""),"",IFERROR(Assumptions!$B$8*$B37,""))</f>
        <v/>
      </c>
      <c r="D37" s="62">
        <f>IF($A37="","",IFERROR(SUMIFS('Activity Log'!$G$5:$G$104,'Activity Log'!$B$5:$B$104,"&gt;="&amp;$A37,'Activity Log'!$B$5:$B$104,"&lt;"&amp;DATE(YEAR($A37),MONTH($A37)+1,1),'Activity Log'!$J$5:$J$104,"Completed"),""))</f>
        <v/>
      </c>
      <c r="E37" s="62">
        <f>IF(OR($C37="",$D37=""),"",IFERROR($D37-$C37,""))</f>
        <v/>
      </c>
      <c r="F37" s="62">
        <f>IF(OR($A37="",$B37=""),"",IFERROR(Assumptions!$B$9*$B37,""))</f>
        <v/>
      </c>
      <c r="G37" s="62">
        <f>IF($A37="","",IFERROR(SUMIFS('Activity Log'!$H$5:$H$104,'Activity Log'!$B$5:$B$104,"&gt;="&amp;$A37,'Activity Log'!$B$5:$B$104,"&lt;"&amp;DATE(YEAR($A37),MONTH($A37)+1,1),'Activity Log'!$J$5:$J$104,"Completed"),""))</f>
        <v/>
      </c>
      <c r="H37" s="62">
        <f>IF(OR($F37="",$G37=""),"",IFERROR($G37-$F37,""))</f>
        <v/>
      </c>
      <c r="I37" s="26">
        <f>IF(OR($A37="",$B37=""),"",IFERROR(ROUND(Assumptions!$B$10*$B37,0),""))</f>
        <v/>
      </c>
      <c r="J37" s="26">
        <f>IF($A37="","",IFERROR(COUNTIFS('Activity Log'!$B$5:$B$104,"&gt;="&amp;$A37,'Activity Log'!$B$5:$B$104,"&lt;"&amp;DATE(YEAR($A37),MONTH($A37)+1,1),'Activity Log'!$D$5:$D$104,"New Policy",'Activity Log'!$J$5:$J$104,"Completed"),""))</f>
        <v/>
      </c>
      <c r="K37" s="26">
        <f>IF(OR($A37="",$B37=""),"",IFERROR(ROUND(Assumptions!$B$11*$B37,0),""))</f>
        <v/>
      </c>
      <c r="L37" s="26">
        <f>IF($A37="","",IFERROR(COUNTIFS('Activity Log'!$B$5:$B$104,"&gt;="&amp;$A37,'Activity Log'!$B$5:$B$104,"&lt;"&amp;DATE(YEAR($A37),MONTH($A37)+1,1),'Activity Log'!$D$5:$D$104,"Quote",'Activity Log'!$J$5:$J$104,"Completed"),""))</f>
        <v/>
      </c>
      <c r="M37" s="26">
        <f>IF(OR($A37="",$B37=""),"",IFERROR(ROUND(Assumptions!$B$12*$B37,0),""))</f>
        <v/>
      </c>
      <c r="N37" s="26">
        <f>IF($A37="","",IFERROR(COUNTIFS('Activity Log'!$B$5:$B$104,"&gt;="&amp;$A37,'Activity Log'!$B$5:$B$104,"&lt;"&amp;DATE(YEAR($A37),MONTH($A37)+1,1),'Activity Log'!$D$5:$D$104,"Client Contact",'Activity Log'!$J$5:$J$104,"Completed"),""))</f>
        <v/>
      </c>
      <c r="O37" s="63">
        <f>IF(OR($A37="",$B37=""),"",IFERROR(Assumptions!$B$13*$B37,""))</f>
        <v/>
      </c>
      <c r="P37" s="63">
        <f>IF($A37="","",IFERROR(SUMIFS('Activity Log'!$I$5:$I$104,'Activity Log'!$B$5:$B$104,"&gt;="&amp;$A37,'Activity Log'!$B$5:$B$104,"&lt;"&amp;DATE(YEAR($A37),MONTH($A37)+1,1),'Activity Log'!$J$5:$J$104,"Completed"),""))</f>
        <v/>
      </c>
      <c r="Q37" s="64">
        <f>IF(OR($C37="",$C37=0),"",IFERROR($D37/$C37,""))</f>
        <v/>
      </c>
      <c r="R37" s="5">
        <f>IF($A37="","",IF($A37&gt;DATE(YEAR(TODAY()),MONTH(TODAY()),1),"Future month",IF(DATE(YEAR($A37),MONTH($A37)+1,1)&gt;TODAY(),"Current month - review",IF($Q37="","No target",IF($Q37&lt;Assumptions!$B$14,"Review progress","On pace")))))</f>
        <v/>
      </c>
    </row>
    <row r="38">
      <c r="A38" s="61" t="n"/>
      <c r="B38" s="24" t="n"/>
      <c r="C38" s="65">
        <f>IF(OR($A38="",$B38=""),"",IFERROR(Assumptions!$B$8*$B38,""))</f>
        <v/>
      </c>
      <c r="D38" s="65">
        <f>IF($A38="","",IFERROR(SUMIFS('Activity Log'!$G$5:$G$104,'Activity Log'!$B$5:$B$104,"&gt;="&amp;$A38,'Activity Log'!$B$5:$B$104,"&lt;"&amp;DATE(YEAR($A38),MONTH($A38)+1,1),'Activity Log'!$J$5:$J$104,"Completed"),""))</f>
        <v/>
      </c>
      <c r="E38" s="65">
        <f>IF(OR($C38="",$D38=""),"",IFERROR($D38-$C38,""))</f>
        <v/>
      </c>
      <c r="F38" s="65">
        <f>IF(OR($A38="",$B38=""),"",IFERROR(Assumptions!$B$9*$B38,""))</f>
        <v/>
      </c>
      <c r="G38" s="65">
        <f>IF($A38="","",IFERROR(SUMIFS('Activity Log'!$H$5:$H$104,'Activity Log'!$B$5:$B$104,"&gt;="&amp;$A38,'Activity Log'!$B$5:$B$104,"&lt;"&amp;DATE(YEAR($A38),MONTH($A38)+1,1),'Activity Log'!$J$5:$J$104,"Completed"),""))</f>
        <v/>
      </c>
      <c r="H38" s="65">
        <f>IF(OR($F38="",$G38=""),"",IFERROR($G38-$F38,""))</f>
        <v/>
      </c>
      <c r="I38" s="30">
        <f>IF(OR($A38="",$B38=""),"",IFERROR(ROUND(Assumptions!$B$10*$B38,0),""))</f>
        <v/>
      </c>
      <c r="J38" s="30">
        <f>IF($A38="","",IFERROR(COUNTIFS('Activity Log'!$B$5:$B$104,"&gt;="&amp;$A38,'Activity Log'!$B$5:$B$104,"&lt;"&amp;DATE(YEAR($A38),MONTH($A38)+1,1),'Activity Log'!$D$5:$D$104,"New Policy",'Activity Log'!$J$5:$J$104,"Completed"),""))</f>
        <v/>
      </c>
      <c r="K38" s="30">
        <f>IF(OR($A38="",$B38=""),"",IFERROR(ROUND(Assumptions!$B$11*$B38,0),""))</f>
        <v/>
      </c>
      <c r="L38" s="30">
        <f>IF($A38="","",IFERROR(COUNTIFS('Activity Log'!$B$5:$B$104,"&gt;="&amp;$A38,'Activity Log'!$B$5:$B$104,"&lt;"&amp;DATE(YEAR($A38),MONTH($A38)+1,1),'Activity Log'!$D$5:$D$104,"Quote",'Activity Log'!$J$5:$J$104,"Completed"),""))</f>
        <v/>
      </c>
      <c r="M38" s="30">
        <f>IF(OR($A38="",$B38=""),"",IFERROR(ROUND(Assumptions!$B$12*$B38,0),""))</f>
        <v/>
      </c>
      <c r="N38" s="30">
        <f>IF($A38="","",IFERROR(COUNTIFS('Activity Log'!$B$5:$B$104,"&gt;="&amp;$A38,'Activity Log'!$B$5:$B$104,"&lt;"&amp;DATE(YEAR($A38),MONTH($A38)+1,1),'Activity Log'!$D$5:$D$104,"Client Contact",'Activity Log'!$J$5:$J$104,"Completed"),""))</f>
        <v/>
      </c>
      <c r="O38" s="66">
        <f>IF(OR($A38="",$B38=""),"",IFERROR(Assumptions!$B$13*$B38,""))</f>
        <v/>
      </c>
      <c r="P38" s="66">
        <f>IF($A38="","",IFERROR(SUMIFS('Activity Log'!$I$5:$I$104,'Activity Log'!$B$5:$B$104,"&gt;="&amp;$A38,'Activity Log'!$B$5:$B$104,"&lt;"&amp;DATE(YEAR($A38),MONTH($A38)+1,1),'Activity Log'!$J$5:$J$104,"Completed"),""))</f>
        <v/>
      </c>
      <c r="Q38" s="67">
        <f>IF(OR($C38="",$C38=0),"",IFERROR($D38/$C38,""))</f>
        <v/>
      </c>
      <c r="R38" s="12">
        <f>IF($A38="","",IF($A38&gt;DATE(YEAR(TODAY()),MONTH(TODAY()),1),"Future month",IF(DATE(YEAR($A38),MONTH($A38)+1,1)&gt;TODAY(),"Current month - review",IF($Q38="","No target",IF($Q38&lt;Assumptions!$B$14,"Review progress","On pace")))))</f>
        <v/>
      </c>
    </row>
    <row r="39">
      <c r="A39" s="61" t="n"/>
      <c r="B39" s="24" t="n"/>
      <c r="C39" s="62">
        <f>IF(OR($A39="",$B39=""),"",IFERROR(Assumptions!$B$8*$B39,""))</f>
        <v/>
      </c>
      <c r="D39" s="62">
        <f>IF($A39="","",IFERROR(SUMIFS('Activity Log'!$G$5:$G$104,'Activity Log'!$B$5:$B$104,"&gt;="&amp;$A39,'Activity Log'!$B$5:$B$104,"&lt;"&amp;DATE(YEAR($A39),MONTH($A39)+1,1),'Activity Log'!$J$5:$J$104,"Completed"),""))</f>
        <v/>
      </c>
      <c r="E39" s="62">
        <f>IF(OR($C39="",$D39=""),"",IFERROR($D39-$C39,""))</f>
        <v/>
      </c>
      <c r="F39" s="62">
        <f>IF(OR($A39="",$B39=""),"",IFERROR(Assumptions!$B$9*$B39,""))</f>
        <v/>
      </c>
      <c r="G39" s="62">
        <f>IF($A39="","",IFERROR(SUMIFS('Activity Log'!$H$5:$H$104,'Activity Log'!$B$5:$B$104,"&gt;="&amp;$A39,'Activity Log'!$B$5:$B$104,"&lt;"&amp;DATE(YEAR($A39),MONTH($A39)+1,1),'Activity Log'!$J$5:$J$104,"Completed"),""))</f>
        <v/>
      </c>
      <c r="H39" s="62">
        <f>IF(OR($F39="",$G39=""),"",IFERROR($G39-$F39,""))</f>
        <v/>
      </c>
      <c r="I39" s="26">
        <f>IF(OR($A39="",$B39=""),"",IFERROR(ROUND(Assumptions!$B$10*$B39,0),""))</f>
        <v/>
      </c>
      <c r="J39" s="26">
        <f>IF($A39="","",IFERROR(COUNTIFS('Activity Log'!$B$5:$B$104,"&gt;="&amp;$A39,'Activity Log'!$B$5:$B$104,"&lt;"&amp;DATE(YEAR($A39),MONTH($A39)+1,1),'Activity Log'!$D$5:$D$104,"New Policy",'Activity Log'!$J$5:$J$104,"Completed"),""))</f>
        <v/>
      </c>
      <c r="K39" s="26">
        <f>IF(OR($A39="",$B39=""),"",IFERROR(ROUND(Assumptions!$B$11*$B39,0),""))</f>
        <v/>
      </c>
      <c r="L39" s="26">
        <f>IF($A39="","",IFERROR(COUNTIFS('Activity Log'!$B$5:$B$104,"&gt;="&amp;$A39,'Activity Log'!$B$5:$B$104,"&lt;"&amp;DATE(YEAR($A39),MONTH($A39)+1,1),'Activity Log'!$D$5:$D$104,"Quote",'Activity Log'!$J$5:$J$104,"Completed"),""))</f>
        <v/>
      </c>
      <c r="M39" s="26">
        <f>IF(OR($A39="",$B39=""),"",IFERROR(ROUND(Assumptions!$B$12*$B39,0),""))</f>
        <v/>
      </c>
      <c r="N39" s="26">
        <f>IF($A39="","",IFERROR(COUNTIFS('Activity Log'!$B$5:$B$104,"&gt;="&amp;$A39,'Activity Log'!$B$5:$B$104,"&lt;"&amp;DATE(YEAR($A39),MONTH($A39)+1,1),'Activity Log'!$D$5:$D$104,"Client Contact",'Activity Log'!$J$5:$J$104,"Completed"),""))</f>
        <v/>
      </c>
      <c r="O39" s="63">
        <f>IF(OR($A39="",$B39=""),"",IFERROR(Assumptions!$B$13*$B39,""))</f>
        <v/>
      </c>
      <c r="P39" s="63">
        <f>IF($A39="","",IFERROR(SUMIFS('Activity Log'!$I$5:$I$104,'Activity Log'!$B$5:$B$104,"&gt;="&amp;$A39,'Activity Log'!$B$5:$B$104,"&lt;"&amp;DATE(YEAR($A39),MONTH($A39)+1,1),'Activity Log'!$J$5:$J$104,"Completed"),""))</f>
        <v/>
      </c>
      <c r="Q39" s="64">
        <f>IF(OR($C39="",$C39=0),"",IFERROR($D39/$C39,""))</f>
        <v/>
      </c>
      <c r="R39" s="5">
        <f>IF($A39="","",IF($A39&gt;DATE(YEAR(TODAY()),MONTH(TODAY()),1),"Future month",IF(DATE(YEAR($A39),MONTH($A39)+1,1)&gt;TODAY(),"Current month - review",IF($Q39="","No target",IF($Q39&lt;Assumptions!$B$14,"Review progress","On pace")))))</f>
        <v/>
      </c>
    </row>
    <row r="40">
      <c r="A40" s="61" t="n"/>
      <c r="B40" s="24" t="n"/>
      <c r="C40" s="65">
        <f>IF(OR($A40="",$B40=""),"",IFERROR(Assumptions!$B$8*$B40,""))</f>
        <v/>
      </c>
      <c r="D40" s="65">
        <f>IF($A40="","",IFERROR(SUMIFS('Activity Log'!$G$5:$G$104,'Activity Log'!$B$5:$B$104,"&gt;="&amp;$A40,'Activity Log'!$B$5:$B$104,"&lt;"&amp;DATE(YEAR($A40),MONTH($A40)+1,1),'Activity Log'!$J$5:$J$104,"Completed"),""))</f>
        <v/>
      </c>
      <c r="E40" s="65">
        <f>IF(OR($C40="",$D40=""),"",IFERROR($D40-$C40,""))</f>
        <v/>
      </c>
      <c r="F40" s="65">
        <f>IF(OR($A40="",$B40=""),"",IFERROR(Assumptions!$B$9*$B40,""))</f>
        <v/>
      </c>
      <c r="G40" s="65">
        <f>IF($A40="","",IFERROR(SUMIFS('Activity Log'!$H$5:$H$104,'Activity Log'!$B$5:$B$104,"&gt;="&amp;$A40,'Activity Log'!$B$5:$B$104,"&lt;"&amp;DATE(YEAR($A40),MONTH($A40)+1,1),'Activity Log'!$J$5:$J$104,"Completed"),""))</f>
        <v/>
      </c>
      <c r="H40" s="65">
        <f>IF(OR($F40="",$G40=""),"",IFERROR($G40-$F40,""))</f>
        <v/>
      </c>
      <c r="I40" s="30">
        <f>IF(OR($A40="",$B40=""),"",IFERROR(ROUND(Assumptions!$B$10*$B40,0),""))</f>
        <v/>
      </c>
      <c r="J40" s="30">
        <f>IF($A40="","",IFERROR(COUNTIFS('Activity Log'!$B$5:$B$104,"&gt;="&amp;$A40,'Activity Log'!$B$5:$B$104,"&lt;"&amp;DATE(YEAR($A40),MONTH($A40)+1,1),'Activity Log'!$D$5:$D$104,"New Policy",'Activity Log'!$J$5:$J$104,"Completed"),""))</f>
        <v/>
      </c>
      <c r="K40" s="30">
        <f>IF(OR($A40="",$B40=""),"",IFERROR(ROUND(Assumptions!$B$11*$B40,0),""))</f>
        <v/>
      </c>
      <c r="L40" s="30">
        <f>IF($A40="","",IFERROR(COUNTIFS('Activity Log'!$B$5:$B$104,"&gt;="&amp;$A40,'Activity Log'!$B$5:$B$104,"&lt;"&amp;DATE(YEAR($A40),MONTH($A40)+1,1),'Activity Log'!$D$5:$D$104,"Quote",'Activity Log'!$J$5:$J$104,"Completed"),""))</f>
        <v/>
      </c>
      <c r="M40" s="30">
        <f>IF(OR($A40="",$B40=""),"",IFERROR(ROUND(Assumptions!$B$12*$B40,0),""))</f>
        <v/>
      </c>
      <c r="N40" s="30">
        <f>IF($A40="","",IFERROR(COUNTIFS('Activity Log'!$B$5:$B$104,"&gt;="&amp;$A40,'Activity Log'!$B$5:$B$104,"&lt;"&amp;DATE(YEAR($A40),MONTH($A40)+1,1),'Activity Log'!$D$5:$D$104,"Client Contact",'Activity Log'!$J$5:$J$104,"Completed"),""))</f>
        <v/>
      </c>
      <c r="O40" s="66">
        <f>IF(OR($A40="",$B40=""),"",IFERROR(Assumptions!$B$13*$B40,""))</f>
        <v/>
      </c>
      <c r="P40" s="66">
        <f>IF($A40="","",IFERROR(SUMIFS('Activity Log'!$I$5:$I$104,'Activity Log'!$B$5:$B$104,"&gt;="&amp;$A40,'Activity Log'!$B$5:$B$104,"&lt;"&amp;DATE(YEAR($A40),MONTH($A40)+1,1),'Activity Log'!$J$5:$J$104,"Completed"),""))</f>
        <v/>
      </c>
      <c r="Q40" s="67">
        <f>IF(OR($C40="",$C40=0),"",IFERROR($D40/$C40,""))</f>
        <v/>
      </c>
      <c r="R40" s="12">
        <f>IF($A40="","",IF($A40&gt;DATE(YEAR(TODAY()),MONTH(TODAY()),1),"Future month",IF(DATE(YEAR($A40),MONTH($A40)+1,1)&gt;TODAY(),"Current month - review",IF($Q40="","No target",IF($Q40&lt;Assumptions!$B$14,"Review progress","On pace")))))</f>
        <v/>
      </c>
    </row>
    <row r="41">
      <c r="A41" s="61" t="n"/>
      <c r="B41" s="24" t="n"/>
      <c r="C41" s="62">
        <f>IF(OR($A41="",$B41=""),"",IFERROR(Assumptions!$B$8*$B41,""))</f>
        <v/>
      </c>
      <c r="D41" s="62">
        <f>IF($A41="","",IFERROR(SUMIFS('Activity Log'!$G$5:$G$104,'Activity Log'!$B$5:$B$104,"&gt;="&amp;$A41,'Activity Log'!$B$5:$B$104,"&lt;"&amp;DATE(YEAR($A41),MONTH($A41)+1,1),'Activity Log'!$J$5:$J$104,"Completed"),""))</f>
        <v/>
      </c>
      <c r="E41" s="62">
        <f>IF(OR($C41="",$D41=""),"",IFERROR($D41-$C41,""))</f>
        <v/>
      </c>
      <c r="F41" s="62">
        <f>IF(OR($A41="",$B41=""),"",IFERROR(Assumptions!$B$9*$B41,""))</f>
        <v/>
      </c>
      <c r="G41" s="62">
        <f>IF($A41="","",IFERROR(SUMIFS('Activity Log'!$H$5:$H$104,'Activity Log'!$B$5:$B$104,"&gt;="&amp;$A41,'Activity Log'!$B$5:$B$104,"&lt;"&amp;DATE(YEAR($A41),MONTH($A41)+1,1),'Activity Log'!$J$5:$J$104,"Completed"),""))</f>
        <v/>
      </c>
      <c r="H41" s="62">
        <f>IF(OR($F41="",$G41=""),"",IFERROR($G41-$F41,""))</f>
        <v/>
      </c>
      <c r="I41" s="26">
        <f>IF(OR($A41="",$B41=""),"",IFERROR(ROUND(Assumptions!$B$10*$B41,0),""))</f>
        <v/>
      </c>
      <c r="J41" s="26">
        <f>IF($A41="","",IFERROR(COUNTIFS('Activity Log'!$B$5:$B$104,"&gt;="&amp;$A41,'Activity Log'!$B$5:$B$104,"&lt;"&amp;DATE(YEAR($A41),MONTH($A41)+1,1),'Activity Log'!$D$5:$D$104,"New Policy",'Activity Log'!$J$5:$J$104,"Completed"),""))</f>
        <v/>
      </c>
      <c r="K41" s="26">
        <f>IF(OR($A41="",$B41=""),"",IFERROR(ROUND(Assumptions!$B$11*$B41,0),""))</f>
        <v/>
      </c>
      <c r="L41" s="26">
        <f>IF($A41="","",IFERROR(COUNTIFS('Activity Log'!$B$5:$B$104,"&gt;="&amp;$A41,'Activity Log'!$B$5:$B$104,"&lt;"&amp;DATE(YEAR($A41),MONTH($A41)+1,1),'Activity Log'!$D$5:$D$104,"Quote",'Activity Log'!$J$5:$J$104,"Completed"),""))</f>
        <v/>
      </c>
      <c r="M41" s="26">
        <f>IF(OR($A41="",$B41=""),"",IFERROR(ROUND(Assumptions!$B$12*$B41,0),""))</f>
        <v/>
      </c>
      <c r="N41" s="26">
        <f>IF($A41="","",IFERROR(COUNTIFS('Activity Log'!$B$5:$B$104,"&gt;="&amp;$A41,'Activity Log'!$B$5:$B$104,"&lt;"&amp;DATE(YEAR($A41),MONTH($A41)+1,1),'Activity Log'!$D$5:$D$104,"Client Contact",'Activity Log'!$J$5:$J$104,"Completed"),""))</f>
        <v/>
      </c>
      <c r="O41" s="63">
        <f>IF(OR($A41="",$B41=""),"",IFERROR(Assumptions!$B$13*$B41,""))</f>
        <v/>
      </c>
      <c r="P41" s="63">
        <f>IF($A41="","",IFERROR(SUMIFS('Activity Log'!$I$5:$I$104,'Activity Log'!$B$5:$B$104,"&gt;="&amp;$A41,'Activity Log'!$B$5:$B$104,"&lt;"&amp;DATE(YEAR($A41),MONTH($A41)+1,1),'Activity Log'!$J$5:$J$104,"Completed"),""))</f>
        <v/>
      </c>
      <c r="Q41" s="64">
        <f>IF(OR($C41="",$C41=0),"",IFERROR($D41/$C41,""))</f>
        <v/>
      </c>
      <c r="R41" s="5">
        <f>IF($A41="","",IF($A41&gt;DATE(YEAR(TODAY()),MONTH(TODAY()),1),"Future month",IF(DATE(YEAR($A41),MONTH($A41)+1,1)&gt;TODAY(),"Current month - review",IF($Q41="","No target",IF($Q41&lt;Assumptions!$B$14,"Review progress","On pace")))))</f>
        <v/>
      </c>
    </row>
    <row r="42">
      <c r="A42" s="61" t="n"/>
      <c r="B42" s="24" t="n"/>
      <c r="C42" s="65">
        <f>IF(OR($A42="",$B42=""),"",IFERROR(Assumptions!$B$8*$B42,""))</f>
        <v/>
      </c>
      <c r="D42" s="65">
        <f>IF($A42="","",IFERROR(SUMIFS('Activity Log'!$G$5:$G$104,'Activity Log'!$B$5:$B$104,"&gt;="&amp;$A42,'Activity Log'!$B$5:$B$104,"&lt;"&amp;DATE(YEAR($A42),MONTH($A42)+1,1),'Activity Log'!$J$5:$J$104,"Completed"),""))</f>
        <v/>
      </c>
      <c r="E42" s="65">
        <f>IF(OR($C42="",$D42=""),"",IFERROR($D42-$C42,""))</f>
        <v/>
      </c>
      <c r="F42" s="65">
        <f>IF(OR($A42="",$B42=""),"",IFERROR(Assumptions!$B$9*$B42,""))</f>
        <v/>
      </c>
      <c r="G42" s="65">
        <f>IF($A42="","",IFERROR(SUMIFS('Activity Log'!$H$5:$H$104,'Activity Log'!$B$5:$B$104,"&gt;="&amp;$A42,'Activity Log'!$B$5:$B$104,"&lt;"&amp;DATE(YEAR($A42),MONTH($A42)+1,1),'Activity Log'!$J$5:$J$104,"Completed"),""))</f>
        <v/>
      </c>
      <c r="H42" s="65">
        <f>IF(OR($F42="",$G42=""),"",IFERROR($G42-$F42,""))</f>
        <v/>
      </c>
      <c r="I42" s="30">
        <f>IF(OR($A42="",$B42=""),"",IFERROR(ROUND(Assumptions!$B$10*$B42,0),""))</f>
        <v/>
      </c>
      <c r="J42" s="30">
        <f>IF($A42="","",IFERROR(COUNTIFS('Activity Log'!$B$5:$B$104,"&gt;="&amp;$A42,'Activity Log'!$B$5:$B$104,"&lt;"&amp;DATE(YEAR($A42),MONTH($A42)+1,1),'Activity Log'!$D$5:$D$104,"New Policy",'Activity Log'!$J$5:$J$104,"Completed"),""))</f>
        <v/>
      </c>
      <c r="K42" s="30">
        <f>IF(OR($A42="",$B42=""),"",IFERROR(ROUND(Assumptions!$B$11*$B42,0),""))</f>
        <v/>
      </c>
      <c r="L42" s="30">
        <f>IF($A42="","",IFERROR(COUNTIFS('Activity Log'!$B$5:$B$104,"&gt;="&amp;$A42,'Activity Log'!$B$5:$B$104,"&lt;"&amp;DATE(YEAR($A42),MONTH($A42)+1,1),'Activity Log'!$D$5:$D$104,"Quote",'Activity Log'!$J$5:$J$104,"Completed"),""))</f>
        <v/>
      </c>
      <c r="M42" s="30">
        <f>IF(OR($A42="",$B42=""),"",IFERROR(ROUND(Assumptions!$B$12*$B42,0),""))</f>
        <v/>
      </c>
      <c r="N42" s="30">
        <f>IF($A42="","",IFERROR(COUNTIFS('Activity Log'!$B$5:$B$104,"&gt;="&amp;$A42,'Activity Log'!$B$5:$B$104,"&lt;"&amp;DATE(YEAR($A42),MONTH($A42)+1,1),'Activity Log'!$D$5:$D$104,"Client Contact",'Activity Log'!$J$5:$J$104,"Completed"),""))</f>
        <v/>
      </c>
      <c r="O42" s="66">
        <f>IF(OR($A42="",$B42=""),"",IFERROR(Assumptions!$B$13*$B42,""))</f>
        <v/>
      </c>
      <c r="P42" s="66">
        <f>IF($A42="","",IFERROR(SUMIFS('Activity Log'!$I$5:$I$104,'Activity Log'!$B$5:$B$104,"&gt;="&amp;$A42,'Activity Log'!$B$5:$B$104,"&lt;"&amp;DATE(YEAR($A42),MONTH($A42)+1,1),'Activity Log'!$J$5:$J$104,"Completed"),""))</f>
        <v/>
      </c>
      <c r="Q42" s="67">
        <f>IF(OR($C42="",$C42=0),"",IFERROR($D42/$C42,""))</f>
        <v/>
      </c>
      <c r="R42" s="12">
        <f>IF($A42="","",IF($A42&gt;DATE(YEAR(TODAY()),MONTH(TODAY()),1),"Future month",IF(DATE(YEAR($A42),MONTH($A42)+1,1)&gt;TODAY(),"Current month - review",IF($Q42="","No target",IF($Q42&lt;Assumptions!$B$14,"Review progress","On pace")))))</f>
        <v/>
      </c>
    </row>
    <row r="43">
      <c r="A43" s="61" t="n"/>
      <c r="B43" s="24" t="n"/>
      <c r="C43" s="62">
        <f>IF(OR($A43="",$B43=""),"",IFERROR(Assumptions!$B$8*$B43,""))</f>
        <v/>
      </c>
      <c r="D43" s="62">
        <f>IF($A43="","",IFERROR(SUMIFS('Activity Log'!$G$5:$G$104,'Activity Log'!$B$5:$B$104,"&gt;="&amp;$A43,'Activity Log'!$B$5:$B$104,"&lt;"&amp;DATE(YEAR($A43),MONTH($A43)+1,1),'Activity Log'!$J$5:$J$104,"Completed"),""))</f>
        <v/>
      </c>
      <c r="E43" s="62">
        <f>IF(OR($C43="",$D43=""),"",IFERROR($D43-$C43,""))</f>
        <v/>
      </c>
      <c r="F43" s="62">
        <f>IF(OR($A43="",$B43=""),"",IFERROR(Assumptions!$B$9*$B43,""))</f>
        <v/>
      </c>
      <c r="G43" s="62">
        <f>IF($A43="","",IFERROR(SUMIFS('Activity Log'!$H$5:$H$104,'Activity Log'!$B$5:$B$104,"&gt;="&amp;$A43,'Activity Log'!$B$5:$B$104,"&lt;"&amp;DATE(YEAR($A43),MONTH($A43)+1,1),'Activity Log'!$J$5:$J$104,"Completed"),""))</f>
        <v/>
      </c>
      <c r="H43" s="62">
        <f>IF(OR($F43="",$G43=""),"",IFERROR($G43-$F43,""))</f>
        <v/>
      </c>
      <c r="I43" s="26">
        <f>IF(OR($A43="",$B43=""),"",IFERROR(ROUND(Assumptions!$B$10*$B43,0),""))</f>
        <v/>
      </c>
      <c r="J43" s="26">
        <f>IF($A43="","",IFERROR(COUNTIFS('Activity Log'!$B$5:$B$104,"&gt;="&amp;$A43,'Activity Log'!$B$5:$B$104,"&lt;"&amp;DATE(YEAR($A43),MONTH($A43)+1,1),'Activity Log'!$D$5:$D$104,"New Policy",'Activity Log'!$J$5:$J$104,"Completed"),""))</f>
        <v/>
      </c>
      <c r="K43" s="26">
        <f>IF(OR($A43="",$B43=""),"",IFERROR(ROUND(Assumptions!$B$11*$B43,0),""))</f>
        <v/>
      </c>
      <c r="L43" s="26">
        <f>IF($A43="","",IFERROR(COUNTIFS('Activity Log'!$B$5:$B$104,"&gt;="&amp;$A43,'Activity Log'!$B$5:$B$104,"&lt;"&amp;DATE(YEAR($A43),MONTH($A43)+1,1),'Activity Log'!$D$5:$D$104,"Quote",'Activity Log'!$J$5:$J$104,"Completed"),""))</f>
        <v/>
      </c>
      <c r="M43" s="26">
        <f>IF(OR($A43="",$B43=""),"",IFERROR(ROUND(Assumptions!$B$12*$B43,0),""))</f>
        <v/>
      </c>
      <c r="N43" s="26">
        <f>IF($A43="","",IFERROR(COUNTIFS('Activity Log'!$B$5:$B$104,"&gt;="&amp;$A43,'Activity Log'!$B$5:$B$104,"&lt;"&amp;DATE(YEAR($A43),MONTH($A43)+1,1),'Activity Log'!$D$5:$D$104,"Client Contact",'Activity Log'!$J$5:$J$104,"Completed"),""))</f>
        <v/>
      </c>
      <c r="O43" s="63">
        <f>IF(OR($A43="",$B43=""),"",IFERROR(Assumptions!$B$13*$B43,""))</f>
        <v/>
      </c>
      <c r="P43" s="63">
        <f>IF($A43="","",IFERROR(SUMIFS('Activity Log'!$I$5:$I$104,'Activity Log'!$B$5:$B$104,"&gt;="&amp;$A43,'Activity Log'!$B$5:$B$104,"&lt;"&amp;DATE(YEAR($A43),MONTH($A43)+1,1),'Activity Log'!$J$5:$J$104,"Completed"),""))</f>
        <v/>
      </c>
      <c r="Q43" s="64">
        <f>IF(OR($C43="",$C43=0),"",IFERROR($D43/$C43,""))</f>
        <v/>
      </c>
      <c r="R43" s="5">
        <f>IF($A43="","",IF($A43&gt;DATE(YEAR(TODAY()),MONTH(TODAY()),1),"Future month",IF(DATE(YEAR($A43),MONTH($A43)+1,1)&gt;TODAY(),"Current month - review",IF($Q43="","No target",IF($Q43&lt;Assumptions!$B$14,"Review progress","On pace")))))</f>
        <v/>
      </c>
    </row>
    <row r="44">
      <c r="A44" s="61" t="n"/>
      <c r="B44" s="24" t="n"/>
      <c r="C44" s="65">
        <f>IF(OR($A44="",$B44=""),"",IFERROR(Assumptions!$B$8*$B44,""))</f>
        <v/>
      </c>
      <c r="D44" s="65">
        <f>IF($A44="","",IFERROR(SUMIFS('Activity Log'!$G$5:$G$104,'Activity Log'!$B$5:$B$104,"&gt;="&amp;$A44,'Activity Log'!$B$5:$B$104,"&lt;"&amp;DATE(YEAR($A44),MONTH($A44)+1,1),'Activity Log'!$J$5:$J$104,"Completed"),""))</f>
        <v/>
      </c>
      <c r="E44" s="65">
        <f>IF(OR($C44="",$D44=""),"",IFERROR($D44-$C44,""))</f>
        <v/>
      </c>
      <c r="F44" s="65">
        <f>IF(OR($A44="",$B44=""),"",IFERROR(Assumptions!$B$9*$B44,""))</f>
        <v/>
      </c>
      <c r="G44" s="65">
        <f>IF($A44="","",IFERROR(SUMIFS('Activity Log'!$H$5:$H$104,'Activity Log'!$B$5:$B$104,"&gt;="&amp;$A44,'Activity Log'!$B$5:$B$104,"&lt;"&amp;DATE(YEAR($A44),MONTH($A44)+1,1),'Activity Log'!$J$5:$J$104,"Completed"),""))</f>
        <v/>
      </c>
      <c r="H44" s="65">
        <f>IF(OR($F44="",$G44=""),"",IFERROR($G44-$F44,""))</f>
        <v/>
      </c>
      <c r="I44" s="30">
        <f>IF(OR($A44="",$B44=""),"",IFERROR(ROUND(Assumptions!$B$10*$B44,0),""))</f>
        <v/>
      </c>
      <c r="J44" s="30">
        <f>IF($A44="","",IFERROR(COUNTIFS('Activity Log'!$B$5:$B$104,"&gt;="&amp;$A44,'Activity Log'!$B$5:$B$104,"&lt;"&amp;DATE(YEAR($A44),MONTH($A44)+1,1),'Activity Log'!$D$5:$D$104,"New Policy",'Activity Log'!$J$5:$J$104,"Completed"),""))</f>
        <v/>
      </c>
      <c r="K44" s="30">
        <f>IF(OR($A44="",$B44=""),"",IFERROR(ROUND(Assumptions!$B$11*$B44,0),""))</f>
        <v/>
      </c>
      <c r="L44" s="30">
        <f>IF($A44="","",IFERROR(COUNTIFS('Activity Log'!$B$5:$B$104,"&gt;="&amp;$A44,'Activity Log'!$B$5:$B$104,"&lt;"&amp;DATE(YEAR($A44),MONTH($A44)+1,1),'Activity Log'!$D$5:$D$104,"Quote",'Activity Log'!$J$5:$J$104,"Completed"),""))</f>
        <v/>
      </c>
      <c r="M44" s="30">
        <f>IF(OR($A44="",$B44=""),"",IFERROR(ROUND(Assumptions!$B$12*$B44,0),""))</f>
        <v/>
      </c>
      <c r="N44" s="30">
        <f>IF($A44="","",IFERROR(COUNTIFS('Activity Log'!$B$5:$B$104,"&gt;="&amp;$A44,'Activity Log'!$B$5:$B$104,"&lt;"&amp;DATE(YEAR($A44),MONTH($A44)+1,1),'Activity Log'!$D$5:$D$104,"Client Contact",'Activity Log'!$J$5:$J$104,"Completed"),""))</f>
        <v/>
      </c>
      <c r="O44" s="66">
        <f>IF(OR($A44="",$B44=""),"",IFERROR(Assumptions!$B$13*$B44,""))</f>
        <v/>
      </c>
      <c r="P44" s="66">
        <f>IF($A44="","",IFERROR(SUMIFS('Activity Log'!$I$5:$I$104,'Activity Log'!$B$5:$B$104,"&gt;="&amp;$A44,'Activity Log'!$B$5:$B$104,"&lt;"&amp;DATE(YEAR($A44),MONTH($A44)+1,1),'Activity Log'!$J$5:$J$104,"Completed"),""))</f>
        <v/>
      </c>
      <c r="Q44" s="67">
        <f>IF(OR($C44="",$C44=0),"",IFERROR($D44/$C44,""))</f>
        <v/>
      </c>
      <c r="R44" s="12">
        <f>IF($A44="","",IF($A44&gt;DATE(YEAR(TODAY()),MONTH(TODAY()),1),"Future month",IF(DATE(YEAR($A44),MONTH($A44)+1,1)&gt;TODAY(),"Current month - review",IF($Q44="","No target",IF($Q44&lt;Assumptions!$B$14,"Review progress","On pace")))))</f>
        <v/>
      </c>
    </row>
    <row r="45">
      <c r="A45" s="61" t="n"/>
      <c r="B45" s="24" t="n"/>
      <c r="C45" s="62">
        <f>IF(OR($A45="",$B45=""),"",IFERROR(Assumptions!$B$8*$B45,""))</f>
        <v/>
      </c>
      <c r="D45" s="62">
        <f>IF($A45="","",IFERROR(SUMIFS('Activity Log'!$G$5:$G$104,'Activity Log'!$B$5:$B$104,"&gt;="&amp;$A45,'Activity Log'!$B$5:$B$104,"&lt;"&amp;DATE(YEAR($A45),MONTH($A45)+1,1),'Activity Log'!$J$5:$J$104,"Completed"),""))</f>
        <v/>
      </c>
      <c r="E45" s="62">
        <f>IF(OR($C45="",$D45=""),"",IFERROR($D45-$C45,""))</f>
        <v/>
      </c>
      <c r="F45" s="62">
        <f>IF(OR($A45="",$B45=""),"",IFERROR(Assumptions!$B$9*$B45,""))</f>
        <v/>
      </c>
      <c r="G45" s="62">
        <f>IF($A45="","",IFERROR(SUMIFS('Activity Log'!$H$5:$H$104,'Activity Log'!$B$5:$B$104,"&gt;="&amp;$A45,'Activity Log'!$B$5:$B$104,"&lt;"&amp;DATE(YEAR($A45),MONTH($A45)+1,1),'Activity Log'!$J$5:$J$104,"Completed"),""))</f>
        <v/>
      </c>
      <c r="H45" s="62">
        <f>IF(OR($F45="",$G45=""),"",IFERROR($G45-$F45,""))</f>
        <v/>
      </c>
      <c r="I45" s="26">
        <f>IF(OR($A45="",$B45=""),"",IFERROR(ROUND(Assumptions!$B$10*$B45,0),""))</f>
        <v/>
      </c>
      <c r="J45" s="26">
        <f>IF($A45="","",IFERROR(COUNTIFS('Activity Log'!$B$5:$B$104,"&gt;="&amp;$A45,'Activity Log'!$B$5:$B$104,"&lt;"&amp;DATE(YEAR($A45),MONTH($A45)+1,1),'Activity Log'!$D$5:$D$104,"New Policy",'Activity Log'!$J$5:$J$104,"Completed"),""))</f>
        <v/>
      </c>
      <c r="K45" s="26">
        <f>IF(OR($A45="",$B45=""),"",IFERROR(ROUND(Assumptions!$B$11*$B45,0),""))</f>
        <v/>
      </c>
      <c r="L45" s="26">
        <f>IF($A45="","",IFERROR(COUNTIFS('Activity Log'!$B$5:$B$104,"&gt;="&amp;$A45,'Activity Log'!$B$5:$B$104,"&lt;"&amp;DATE(YEAR($A45),MONTH($A45)+1,1),'Activity Log'!$D$5:$D$104,"Quote",'Activity Log'!$J$5:$J$104,"Completed"),""))</f>
        <v/>
      </c>
      <c r="M45" s="26">
        <f>IF(OR($A45="",$B45=""),"",IFERROR(ROUND(Assumptions!$B$12*$B45,0),""))</f>
        <v/>
      </c>
      <c r="N45" s="26">
        <f>IF($A45="","",IFERROR(COUNTIFS('Activity Log'!$B$5:$B$104,"&gt;="&amp;$A45,'Activity Log'!$B$5:$B$104,"&lt;"&amp;DATE(YEAR($A45),MONTH($A45)+1,1),'Activity Log'!$D$5:$D$104,"Client Contact",'Activity Log'!$J$5:$J$104,"Completed"),""))</f>
        <v/>
      </c>
      <c r="O45" s="63">
        <f>IF(OR($A45="",$B45=""),"",IFERROR(Assumptions!$B$13*$B45,""))</f>
        <v/>
      </c>
      <c r="P45" s="63">
        <f>IF($A45="","",IFERROR(SUMIFS('Activity Log'!$I$5:$I$104,'Activity Log'!$B$5:$B$104,"&gt;="&amp;$A45,'Activity Log'!$B$5:$B$104,"&lt;"&amp;DATE(YEAR($A45),MONTH($A45)+1,1),'Activity Log'!$J$5:$J$104,"Completed"),""))</f>
        <v/>
      </c>
      <c r="Q45" s="64">
        <f>IF(OR($C45="",$C45=0),"",IFERROR($D45/$C45,""))</f>
        <v/>
      </c>
      <c r="R45" s="5">
        <f>IF($A45="","",IF($A45&gt;DATE(YEAR(TODAY()),MONTH(TODAY()),1),"Future month",IF(DATE(YEAR($A45),MONTH($A45)+1,1)&gt;TODAY(),"Current month - review",IF($Q45="","No target",IF($Q45&lt;Assumptions!$B$14,"Review progress","On pace")))))</f>
        <v/>
      </c>
    </row>
    <row r="46">
      <c r="A46" s="61" t="n"/>
      <c r="B46" s="24" t="n"/>
      <c r="C46" s="65">
        <f>IF(OR($A46="",$B46=""),"",IFERROR(Assumptions!$B$8*$B46,""))</f>
        <v/>
      </c>
      <c r="D46" s="65">
        <f>IF($A46="","",IFERROR(SUMIFS('Activity Log'!$G$5:$G$104,'Activity Log'!$B$5:$B$104,"&gt;="&amp;$A46,'Activity Log'!$B$5:$B$104,"&lt;"&amp;DATE(YEAR($A46),MONTH($A46)+1,1),'Activity Log'!$J$5:$J$104,"Completed"),""))</f>
        <v/>
      </c>
      <c r="E46" s="65">
        <f>IF(OR($C46="",$D46=""),"",IFERROR($D46-$C46,""))</f>
        <v/>
      </c>
      <c r="F46" s="65">
        <f>IF(OR($A46="",$B46=""),"",IFERROR(Assumptions!$B$9*$B46,""))</f>
        <v/>
      </c>
      <c r="G46" s="65">
        <f>IF($A46="","",IFERROR(SUMIFS('Activity Log'!$H$5:$H$104,'Activity Log'!$B$5:$B$104,"&gt;="&amp;$A46,'Activity Log'!$B$5:$B$104,"&lt;"&amp;DATE(YEAR($A46),MONTH($A46)+1,1),'Activity Log'!$J$5:$J$104,"Completed"),""))</f>
        <v/>
      </c>
      <c r="H46" s="65">
        <f>IF(OR($F46="",$G46=""),"",IFERROR($G46-$F46,""))</f>
        <v/>
      </c>
      <c r="I46" s="30">
        <f>IF(OR($A46="",$B46=""),"",IFERROR(ROUND(Assumptions!$B$10*$B46,0),""))</f>
        <v/>
      </c>
      <c r="J46" s="30">
        <f>IF($A46="","",IFERROR(COUNTIFS('Activity Log'!$B$5:$B$104,"&gt;="&amp;$A46,'Activity Log'!$B$5:$B$104,"&lt;"&amp;DATE(YEAR($A46),MONTH($A46)+1,1),'Activity Log'!$D$5:$D$104,"New Policy",'Activity Log'!$J$5:$J$104,"Completed"),""))</f>
        <v/>
      </c>
      <c r="K46" s="30">
        <f>IF(OR($A46="",$B46=""),"",IFERROR(ROUND(Assumptions!$B$11*$B46,0),""))</f>
        <v/>
      </c>
      <c r="L46" s="30">
        <f>IF($A46="","",IFERROR(COUNTIFS('Activity Log'!$B$5:$B$104,"&gt;="&amp;$A46,'Activity Log'!$B$5:$B$104,"&lt;"&amp;DATE(YEAR($A46),MONTH($A46)+1,1),'Activity Log'!$D$5:$D$104,"Quote",'Activity Log'!$J$5:$J$104,"Completed"),""))</f>
        <v/>
      </c>
      <c r="M46" s="30">
        <f>IF(OR($A46="",$B46=""),"",IFERROR(ROUND(Assumptions!$B$12*$B46,0),""))</f>
        <v/>
      </c>
      <c r="N46" s="30">
        <f>IF($A46="","",IFERROR(COUNTIFS('Activity Log'!$B$5:$B$104,"&gt;="&amp;$A46,'Activity Log'!$B$5:$B$104,"&lt;"&amp;DATE(YEAR($A46),MONTH($A46)+1,1),'Activity Log'!$D$5:$D$104,"Client Contact",'Activity Log'!$J$5:$J$104,"Completed"),""))</f>
        <v/>
      </c>
      <c r="O46" s="66">
        <f>IF(OR($A46="",$B46=""),"",IFERROR(Assumptions!$B$13*$B46,""))</f>
        <v/>
      </c>
      <c r="P46" s="66">
        <f>IF($A46="","",IFERROR(SUMIFS('Activity Log'!$I$5:$I$104,'Activity Log'!$B$5:$B$104,"&gt;="&amp;$A46,'Activity Log'!$B$5:$B$104,"&lt;"&amp;DATE(YEAR($A46),MONTH($A46)+1,1),'Activity Log'!$J$5:$J$104,"Completed"),""))</f>
        <v/>
      </c>
      <c r="Q46" s="67">
        <f>IF(OR($C46="",$C46=0),"",IFERROR($D46/$C46,""))</f>
        <v/>
      </c>
      <c r="R46" s="12">
        <f>IF($A46="","",IF($A46&gt;DATE(YEAR(TODAY()),MONTH(TODAY()),1),"Future month",IF(DATE(YEAR($A46),MONTH($A46)+1,1)&gt;TODAY(),"Current month - review",IF($Q46="","No target",IF($Q46&lt;Assumptions!$B$14,"Review progress","On pace")))))</f>
        <v/>
      </c>
    </row>
    <row r="47">
      <c r="A47" s="61" t="n"/>
      <c r="B47" s="24" t="n"/>
      <c r="C47" s="62">
        <f>IF(OR($A47="",$B47=""),"",IFERROR(Assumptions!$B$8*$B47,""))</f>
        <v/>
      </c>
      <c r="D47" s="62">
        <f>IF($A47="","",IFERROR(SUMIFS('Activity Log'!$G$5:$G$104,'Activity Log'!$B$5:$B$104,"&gt;="&amp;$A47,'Activity Log'!$B$5:$B$104,"&lt;"&amp;DATE(YEAR($A47),MONTH($A47)+1,1),'Activity Log'!$J$5:$J$104,"Completed"),""))</f>
        <v/>
      </c>
      <c r="E47" s="62">
        <f>IF(OR($C47="",$D47=""),"",IFERROR($D47-$C47,""))</f>
        <v/>
      </c>
      <c r="F47" s="62">
        <f>IF(OR($A47="",$B47=""),"",IFERROR(Assumptions!$B$9*$B47,""))</f>
        <v/>
      </c>
      <c r="G47" s="62">
        <f>IF($A47="","",IFERROR(SUMIFS('Activity Log'!$H$5:$H$104,'Activity Log'!$B$5:$B$104,"&gt;="&amp;$A47,'Activity Log'!$B$5:$B$104,"&lt;"&amp;DATE(YEAR($A47),MONTH($A47)+1,1),'Activity Log'!$J$5:$J$104,"Completed"),""))</f>
        <v/>
      </c>
      <c r="H47" s="62">
        <f>IF(OR($F47="",$G47=""),"",IFERROR($G47-$F47,""))</f>
        <v/>
      </c>
      <c r="I47" s="26">
        <f>IF(OR($A47="",$B47=""),"",IFERROR(ROUND(Assumptions!$B$10*$B47,0),""))</f>
        <v/>
      </c>
      <c r="J47" s="26">
        <f>IF($A47="","",IFERROR(COUNTIFS('Activity Log'!$B$5:$B$104,"&gt;="&amp;$A47,'Activity Log'!$B$5:$B$104,"&lt;"&amp;DATE(YEAR($A47),MONTH($A47)+1,1),'Activity Log'!$D$5:$D$104,"New Policy",'Activity Log'!$J$5:$J$104,"Completed"),""))</f>
        <v/>
      </c>
      <c r="K47" s="26">
        <f>IF(OR($A47="",$B47=""),"",IFERROR(ROUND(Assumptions!$B$11*$B47,0),""))</f>
        <v/>
      </c>
      <c r="L47" s="26">
        <f>IF($A47="","",IFERROR(COUNTIFS('Activity Log'!$B$5:$B$104,"&gt;="&amp;$A47,'Activity Log'!$B$5:$B$104,"&lt;"&amp;DATE(YEAR($A47),MONTH($A47)+1,1),'Activity Log'!$D$5:$D$104,"Quote",'Activity Log'!$J$5:$J$104,"Completed"),""))</f>
        <v/>
      </c>
      <c r="M47" s="26">
        <f>IF(OR($A47="",$B47=""),"",IFERROR(ROUND(Assumptions!$B$12*$B47,0),""))</f>
        <v/>
      </c>
      <c r="N47" s="26">
        <f>IF($A47="","",IFERROR(COUNTIFS('Activity Log'!$B$5:$B$104,"&gt;="&amp;$A47,'Activity Log'!$B$5:$B$104,"&lt;"&amp;DATE(YEAR($A47),MONTH($A47)+1,1),'Activity Log'!$D$5:$D$104,"Client Contact",'Activity Log'!$J$5:$J$104,"Completed"),""))</f>
        <v/>
      </c>
      <c r="O47" s="63">
        <f>IF(OR($A47="",$B47=""),"",IFERROR(Assumptions!$B$13*$B47,""))</f>
        <v/>
      </c>
      <c r="P47" s="63">
        <f>IF($A47="","",IFERROR(SUMIFS('Activity Log'!$I$5:$I$104,'Activity Log'!$B$5:$B$104,"&gt;="&amp;$A47,'Activity Log'!$B$5:$B$104,"&lt;"&amp;DATE(YEAR($A47),MONTH($A47)+1,1),'Activity Log'!$J$5:$J$104,"Completed"),""))</f>
        <v/>
      </c>
      <c r="Q47" s="64">
        <f>IF(OR($C47="",$C47=0),"",IFERROR($D47/$C47,""))</f>
        <v/>
      </c>
      <c r="R47" s="5">
        <f>IF($A47="","",IF($A47&gt;DATE(YEAR(TODAY()),MONTH(TODAY()),1),"Future month",IF(DATE(YEAR($A47),MONTH($A47)+1,1)&gt;TODAY(),"Current month - review",IF($Q47="","No target",IF($Q47&lt;Assumptions!$B$14,"Review progress","On pace")))))</f>
        <v/>
      </c>
    </row>
    <row r="48">
      <c r="A48" s="61" t="n"/>
      <c r="B48" s="24" t="n"/>
      <c r="C48" s="65">
        <f>IF(OR($A48="",$B48=""),"",IFERROR(Assumptions!$B$8*$B48,""))</f>
        <v/>
      </c>
      <c r="D48" s="65">
        <f>IF($A48="","",IFERROR(SUMIFS('Activity Log'!$G$5:$G$104,'Activity Log'!$B$5:$B$104,"&gt;="&amp;$A48,'Activity Log'!$B$5:$B$104,"&lt;"&amp;DATE(YEAR($A48),MONTH($A48)+1,1),'Activity Log'!$J$5:$J$104,"Completed"),""))</f>
        <v/>
      </c>
      <c r="E48" s="65">
        <f>IF(OR($C48="",$D48=""),"",IFERROR($D48-$C48,""))</f>
        <v/>
      </c>
      <c r="F48" s="65">
        <f>IF(OR($A48="",$B48=""),"",IFERROR(Assumptions!$B$9*$B48,""))</f>
        <v/>
      </c>
      <c r="G48" s="65">
        <f>IF($A48="","",IFERROR(SUMIFS('Activity Log'!$H$5:$H$104,'Activity Log'!$B$5:$B$104,"&gt;="&amp;$A48,'Activity Log'!$B$5:$B$104,"&lt;"&amp;DATE(YEAR($A48),MONTH($A48)+1,1),'Activity Log'!$J$5:$J$104,"Completed"),""))</f>
        <v/>
      </c>
      <c r="H48" s="65">
        <f>IF(OR($F48="",$G48=""),"",IFERROR($G48-$F48,""))</f>
        <v/>
      </c>
      <c r="I48" s="30">
        <f>IF(OR($A48="",$B48=""),"",IFERROR(ROUND(Assumptions!$B$10*$B48,0),""))</f>
        <v/>
      </c>
      <c r="J48" s="30">
        <f>IF($A48="","",IFERROR(COUNTIFS('Activity Log'!$B$5:$B$104,"&gt;="&amp;$A48,'Activity Log'!$B$5:$B$104,"&lt;"&amp;DATE(YEAR($A48),MONTH($A48)+1,1),'Activity Log'!$D$5:$D$104,"New Policy",'Activity Log'!$J$5:$J$104,"Completed"),""))</f>
        <v/>
      </c>
      <c r="K48" s="30">
        <f>IF(OR($A48="",$B48=""),"",IFERROR(ROUND(Assumptions!$B$11*$B48,0),""))</f>
        <v/>
      </c>
      <c r="L48" s="30">
        <f>IF($A48="","",IFERROR(COUNTIFS('Activity Log'!$B$5:$B$104,"&gt;="&amp;$A48,'Activity Log'!$B$5:$B$104,"&lt;"&amp;DATE(YEAR($A48),MONTH($A48)+1,1),'Activity Log'!$D$5:$D$104,"Quote",'Activity Log'!$J$5:$J$104,"Completed"),""))</f>
        <v/>
      </c>
      <c r="M48" s="30">
        <f>IF(OR($A48="",$B48=""),"",IFERROR(ROUND(Assumptions!$B$12*$B48,0),""))</f>
        <v/>
      </c>
      <c r="N48" s="30">
        <f>IF($A48="","",IFERROR(COUNTIFS('Activity Log'!$B$5:$B$104,"&gt;="&amp;$A48,'Activity Log'!$B$5:$B$104,"&lt;"&amp;DATE(YEAR($A48),MONTH($A48)+1,1),'Activity Log'!$D$5:$D$104,"Client Contact",'Activity Log'!$J$5:$J$104,"Completed"),""))</f>
        <v/>
      </c>
      <c r="O48" s="66">
        <f>IF(OR($A48="",$B48=""),"",IFERROR(Assumptions!$B$13*$B48,""))</f>
        <v/>
      </c>
      <c r="P48" s="66">
        <f>IF($A48="","",IFERROR(SUMIFS('Activity Log'!$I$5:$I$104,'Activity Log'!$B$5:$B$104,"&gt;="&amp;$A48,'Activity Log'!$B$5:$B$104,"&lt;"&amp;DATE(YEAR($A48),MONTH($A48)+1,1),'Activity Log'!$J$5:$J$104,"Completed"),""))</f>
        <v/>
      </c>
      <c r="Q48" s="67">
        <f>IF(OR($C48="",$C48=0),"",IFERROR($D48/$C48,""))</f>
        <v/>
      </c>
      <c r="R48" s="12">
        <f>IF($A48="","",IF($A48&gt;DATE(YEAR(TODAY()),MONTH(TODAY()),1),"Future month",IF(DATE(YEAR($A48),MONTH($A48)+1,1)&gt;TODAY(),"Current month - review",IF($Q48="","No target",IF($Q48&lt;Assumptions!$B$14,"Review progress","On pace")))))</f>
        <v/>
      </c>
    </row>
    <row r="49">
      <c r="A49" s="61" t="n"/>
      <c r="B49" s="24" t="n"/>
      <c r="C49" s="62">
        <f>IF(OR($A49="",$B49=""),"",IFERROR(Assumptions!$B$8*$B49,""))</f>
        <v/>
      </c>
      <c r="D49" s="62">
        <f>IF($A49="","",IFERROR(SUMIFS('Activity Log'!$G$5:$G$104,'Activity Log'!$B$5:$B$104,"&gt;="&amp;$A49,'Activity Log'!$B$5:$B$104,"&lt;"&amp;DATE(YEAR($A49),MONTH($A49)+1,1),'Activity Log'!$J$5:$J$104,"Completed"),""))</f>
        <v/>
      </c>
      <c r="E49" s="62">
        <f>IF(OR($C49="",$D49=""),"",IFERROR($D49-$C49,""))</f>
        <v/>
      </c>
      <c r="F49" s="62">
        <f>IF(OR($A49="",$B49=""),"",IFERROR(Assumptions!$B$9*$B49,""))</f>
        <v/>
      </c>
      <c r="G49" s="62">
        <f>IF($A49="","",IFERROR(SUMIFS('Activity Log'!$H$5:$H$104,'Activity Log'!$B$5:$B$104,"&gt;="&amp;$A49,'Activity Log'!$B$5:$B$104,"&lt;"&amp;DATE(YEAR($A49),MONTH($A49)+1,1),'Activity Log'!$J$5:$J$104,"Completed"),""))</f>
        <v/>
      </c>
      <c r="H49" s="62">
        <f>IF(OR($F49="",$G49=""),"",IFERROR($G49-$F49,""))</f>
        <v/>
      </c>
      <c r="I49" s="26">
        <f>IF(OR($A49="",$B49=""),"",IFERROR(ROUND(Assumptions!$B$10*$B49,0),""))</f>
        <v/>
      </c>
      <c r="J49" s="26">
        <f>IF($A49="","",IFERROR(COUNTIFS('Activity Log'!$B$5:$B$104,"&gt;="&amp;$A49,'Activity Log'!$B$5:$B$104,"&lt;"&amp;DATE(YEAR($A49),MONTH($A49)+1,1),'Activity Log'!$D$5:$D$104,"New Policy",'Activity Log'!$J$5:$J$104,"Completed"),""))</f>
        <v/>
      </c>
      <c r="K49" s="26">
        <f>IF(OR($A49="",$B49=""),"",IFERROR(ROUND(Assumptions!$B$11*$B49,0),""))</f>
        <v/>
      </c>
      <c r="L49" s="26">
        <f>IF($A49="","",IFERROR(COUNTIFS('Activity Log'!$B$5:$B$104,"&gt;="&amp;$A49,'Activity Log'!$B$5:$B$104,"&lt;"&amp;DATE(YEAR($A49),MONTH($A49)+1,1),'Activity Log'!$D$5:$D$104,"Quote",'Activity Log'!$J$5:$J$104,"Completed"),""))</f>
        <v/>
      </c>
      <c r="M49" s="26">
        <f>IF(OR($A49="",$B49=""),"",IFERROR(ROUND(Assumptions!$B$12*$B49,0),""))</f>
        <v/>
      </c>
      <c r="N49" s="26">
        <f>IF($A49="","",IFERROR(COUNTIFS('Activity Log'!$B$5:$B$104,"&gt;="&amp;$A49,'Activity Log'!$B$5:$B$104,"&lt;"&amp;DATE(YEAR($A49),MONTH($A49)+1,1),'Activity Log'!$D$5:$D$104,"Client Contact",'Activity Log'!$J$5:$J$104,"Completed"),""))</f>
        <v/>
      </c>
      <c r="O49" s="63">
        <f>IF(OR($A49="",$B49=""),"",IFERROR(Assumptions!$B$13*$B49,""))</f>
        <v/>
      </c>
      <c r="P49" s="63">
        <f>IF($A49="","",IFERROR(SUMIFS('Activity Log'!$I$5:$I$104,'Activity Log'!$B$5:$B$104,"&gt;="&amp;$A49,'Activity Log'!$B$5:$B$104,"&lt;"&amp;DATE(YEAR($A49),MONTH($A49)+1,1),'Activity Log'!$J$5:$J$104,"Completed"),""))</f>
        <v/>
      </c>
      <c r="Q49" s="64">
        <f>IF(OR($C49="",$C49=0),"",IFERROR($D49/$C49,""))</f>
        <v/>
      </c>
      <c r="R49" s="5">
        <f>IF($A49="","",IF($A49&gt;DATE(YEAR(TODAY()),MONTH(TODAY()),1),"Future month",IF(DATE(YEAR($A49),MONTH($A49)+1,1)&gt;TODAY(),"Current month - review",IF($Q49="","No target",IF($Q49&lt;Assumptions!$B$14,"Review progress","On pace")))))</f>
        <v/>
      </c>
    </row>
    <row r="50">
      <c r="A50" s="61" t="n"/>
      <c r="B50" s="24" t="n"/>
      <c r="C50" s="65">
        <f>IF(OR($A50="",$B50=""),"",IFERROR(Assumptions!$B$8*$B50,""))</f>
        <v/>
      </c>
      <c r="D50" s="65">
        <f>IF($A50="","",IFERROR(SUMIFS('Activity Log'!$G$5:$G$104,'Activity Log'!$B$5:$B$104,"&gt;="&amp;$A50,'Activity Log'!$B$5:$B$104,"&lt;"&amp;DATE(YEAR($A50),MONTH($A50)+1,1),'Activity Log'!$J$5:$J$104,"Completed"),""))</f>
        <v/>
      </c>
      <c r="E50" s="65">
        <f>IF(OR($C50="",$D50=""),"",IFERROR($D50-$C50,""))</f>
        <v/>
      </c>
      <c r="F50" s="65">
        <f>IF(OR($A50="",$B50=""),"",IFERROR(Assumptions!$B$9*$B50,""))</f>
        <v/>
      </c>
      <c r="G50" s="65">
        <f>IF($A50="","",IFERROR(SUMIFS('Activity Log'!$H$5:$H$104,'Activity Log'!$B$5:$B$104,"&gt;="&amp;$A50,'Activity Log'!$B$5:$B$104,"&lt;"&amp;DATE(YEAR($A50),MONTH($A50)+1,1),'Activity Log'!$J$5:$J$104,"Completed"),""))</f>
        <v/>
      </c>
      <c r="H50" s="65">
        <f>IF(OR($F50="",$G50=""),"",IFERROR($G50-$F50,""))</f>
        <v/>
      </c>
      <c r="I50" s="30">
        <f>IF(OR($A50="",$B50=""),"",IFERROR(ROUND(Assumptions!$B$10*$B50,0),""))</f>
        <v/>
      </c>
      <c r="J50" s="30">
        <f>IF($A50="","",IFERROR(COUNTIFS('Activity Log'!$B$5:$B$104,"&gt;="&amp;$A50,'Activity Log'!$B$5:$B$104,"&lt;"&amp;DATE(YEAR($A50),MONTH($A50)+1,1),'Activity Log'!$D$5:$D$104,"New Policy",'Activity Log'!$J$5:$J$104,"Completed"),""))</f>
        <v/>
      </c>
      <c r="K50" s="30">
        <f>IF(OR($A50="",$B50=""),"",IFERROR(ROUND(Assumptions!$B$11*$B50,0),""))</f>
        <v/>
      </c>
      <c r="L50" s="30">
        <f>IF($A50="","",IFERROR(COUNTIFS('Activity Log'!$B$5:$B$104,"&gt;="&amp;$A50,'Activity Log'!$B$5:$B$104,"&lt;"&amp;DATE(YEAR($A50),MONTH($A50)+1,1),'Activity Log'!$D$5:$D$104,"Quote",'Activity Log'!$J$5:$J$104,"Completed"),""))</f>
        <v/>
      </c>
      <c r="M50" s="30">
        <f>IF(OR($A50="",$B50=""),"",IFERROR(ROUND(Assumptions!$B$12*$B50,0),""))</f>
        <v/>
      </c>
      <c r="N50" s="30">
        <f>IF($A50="","",IFERROR(COUNTIFS('Activity Log'!$B$5:$B$104,"&gt;="&amp;$A50,'Activity Log'!$B$5:$B$104,"&lt;"&amp;DATE(YEAR($A50),MONTH($A50)+1,1),'Activity Log'!$D$5:$D$104,"Client Contact",'Activity Log'!$J$5:$J$104,"Completed"),""))</f>
        <v/>
      </c>
      <c r="O50" s="66">
        <f>IF(OR($A50="",$B50=""),"",IFERROR(Assumptions!$B$13*$B50,""))</f>
        <v/>
      </c>
      <c r="P50" s="66">
        <f>IF($A50="","",IFERROR(SUMIFS('Activity Log'!$I$5:$I$104,'Activity Log'!$B$5:$B$104,"&gt;="&amp;$A50,'Activity Log'!$B$5:$B$104,"&lt;"&amp;DATE(YEAR($A50),MONTH($A50)+1,1),'Activity Log'!$J$5:$J$104,"Completed"),""))</f>
        <v/>
      </c>
      <c r="Q50" s="67">
        <f>IF(OR($C50="",$C50=0),"",IFERROR($D50/$C50,""))</f>
        <v/>
      </c>
      <c r="R50" s="12">
        <f>IF($A50="","",IF($A50&gt;DATE(YEAR(TODAY()),MONTH(TODAY()),1),"Future month",IF(DATE(YEAR($A50),MONTH($A50)+1,1)&gt;TODAY(),"Current month - review",IF($Q50="","No target",IF($Q50&lt;Assumptions!$B$14,"Review progress","On pace")))))</f>
        <v/>
      </c>
    </row>
    <row r="51">
      <c r="A51" s="61" t="n"/>
      <c r="B51" s="24" t="n"/>
      <c r="C51" s="62">
        <f>IF(OR($A51="",$B51=""),"",IFERROR(Assumptions!$B$8*$B51,""))</f>
        <v/>
      </c>
      <c r="D51" s="62">
        <f>IF($A51="","",IFERROR(SUMIFS('Activity Log'!$G$5:$G$104,'Activity Log'!$B$5:$B$104,"&gt;="&amp;$A51,'Activity Log'!$B$5:$B$104,"&lt;"&amp;DATE(YEAR($A51),MONTH($A51)+1,1),'Activity Log'!$J$5:$J$104,"Completed"),""))</f>
        <v/>
      </c>
      <c r="E51" s="62">
        <f>IF(OR($C51="",$D51=""),"",IFERROR($D51-$C51,""))</f>
        <v/>
      </c>
      <c r="F51" s="62">
        <f>IF(OR($A51="",$B51=""),"",IFERROR(Assumptions!$B$9*$B51,""))</f>
        <v/>
      </c>
      <c r="G51" s="62">
        <f>IF($A51="","",IFERROR(SUMIFS('Activity Log'!$H$5:$H$104,'Activity Log'!$B$5:$B$104,"&gt;="&amp;$A51,'Activity Log'!$B$5:$B$104,"&lt;"&amp;DATE(YEAR($A51),MONTH($A51)+1,1),'Activity Log'!$J$5:$J$104,"Completed"),""))</f>
        <v/>
      </c>
      <c r="H51" s="62">
        <f>IF(OR($F51="",$G51=""),"",IFERROR($G51-$F51,""))</f>
        <v/>
      </c>
      <c r="I51" s="26">
        <f>IF(OR($A51="",$B51=""),"",IFERROR(ROUND(Assumptions!$B$10*$B51,0),""))</f>
        <v/>
      </c>
      <c r="J51" s="26">
        <f>IF($A51="","",IFERROR(COUNTIFS('Activity Log'!$B$5:$B$104,"&gt;="&amp;$A51,'Activity Log'!$B$5:$B$104,"&lt;"&amp;DATE(YEAR($A51),MONTH($A51)+1,1),'Activity Log'!$D$5:$D$104,"New Policy",'Activity Log'!$J$5:$J$104,"Completed"),""))</f>
        <v/>
      </c>
      <c r="K51" s="26">
        <f>IF(OR($A51="",$B51=""),"",IFERROR(ROUND(Assumptions!$B$11*$B51,0),""))</f>
        <v/>
      </c>
      <c r="L51" s="26">
        <f>IF($A51="","",IFERROR(COUNTIFS('Activity Log'!$B$5:$B$104,"&gt;="&amp;$A51,'Activity Log'!$B$5:$B$104,"&lt;"&amp;DATE(YEAR($A51),MONTH($A51)+1,1),'Activity Log'!$D$5:$D$104,"Quote",'Activity Log'!$J$5:$J$104,"Completed"),""))</f>
        <v/>
      </c>
      <c r="M51" s="26">
        <f>IF(OR($A51="",$B51=""),"",IFERROR(ROUND(Assumptions!$B$12*$B51,0),""))</f>
        <v/>
      </c>
      <c r="N51" s="26">
        <f>IF($A51="","",IFERROR(COUNTIFS('Activity Log'!$B$5:$B$104,"&gt;="&amp;$A51,'Activity Log'!$B$5:$B$104,"&lt;"&amp;DATE(YEAR($A51),MONTH($A51)+1,1),'Activity Log'!$D$5:$D$104,"Client Contact",'Activity Log'!$J$5:$J$104,"Completed"),""))</f>
        <v/>
      </c>
      <c r="O51" s="63">
        <f>IF(OR($A51="",$B51=""),"",IFERROR(Assumptions!$B$13*$B51,""))</f>
        <v/>
      </c>
      <c r="P51" s="63">
        <f>IF($A51="","",IFERROR(SUMIFS('Activity Log'!$I$5:$I$104,'Activity Log'!$B$5:$B$104,"&gt;="&amp;$A51,'Activity Log'!$B$5:$B$104,"&lt;"&amp;DATE(YEAR($A51),MONTH($A51)+1,1),'Activity Log'!$J$5:$J$104,"Completed"),""))</f>
        <v/>
      </c>
      <c r="Q51" s="64">
        <f>IF(OR($C51="",$C51=0),"",IFERROR($D51/$C51,""))</f>
        <v/>
      </c>
      <c r="R51" s="5">
        <f>IF($A51="","",IF($A51&gt;DATE(YEAR(TODAY()),MONTH(TODAY()),1),"Future month",IF(DATE(YEAR($A51),MONTH($A51)+1,1)&gt;TODAY(),"Current month - review",IF($Q51="","No target",IF($Q51&lt;Assumptions!$B$14,"Review progress","On pace")))))</f>
        <v/>
      </c>
    </row>
    <row r="52">
      <c r="A52" s="61" t="n"/>
      <c r="B52" s="24" t="n"/>
      <c r="C52" s="65">
        <f>IF(OR($A52="",$B52=""),"",IFERROR(Assumptions!$B$8*$B52,""))</f>
        <v/>
      </c>
      <c r="D52" s="65">
        <f>IF($A52="","",IFERROR(SUMIFS('Activity Log'!$G$5:$G$104,'Activity Log'!$B$5:$B$104,"&gt;="&amp;$A52,'Activity Log'!$B$5:$B$104,"&lt;"&amp;DATE(YEAR($A52),MONTH($A52)+1,1),'Activity Log'!$J$5:$J$104,"Completed"),""))</f>
        <v/>
      </c>
      <c r="E52" s="65">
        <f>IF(OR($C52="",$D52=""),"",IFERROR($D52-$C52,""))</f>
        <v/>
      </c>
      <c r="F52" s="65">
        <f>IF(OR($A52="",$B52=""),"",IFERROR(Assumptions!$B$9*$B52,""))</f>
        <v/>
      </c>
      <c r="G52" s="65">
        <f>IF($A52="","",IFERROR(SUMIFS('Activity Log'!$H$5:$H$104,'Activity Log'!$B$5:$B$104,"&gt;="&amp;$A52,'Activity Log'!$B$5:$B$104,"&lt;"&amp;DATE(YEAR($A52),MONTH($A52)+1,1),'Activity Log'!$J$5:$J$104,"Completed"),""))</f>
        <v/>
      </c>
      <c r="H52" s="65">
        <f>IF(OR($F52="",$G52=""),"",IFERROR($G52-$F52,""))</f>
        <v/>
      </c>
      <c r="I52" s="30">
        <f>IF(OR($A52="",$B52=""),"",IFERROR(ROUND(Assumptions!$B$10*$B52,0),""))</f>
        <v/>
      </c>
      <c r="J52" s="30">
        <f>IF($A52="","",IFERROR(COUNTIFS('Activity Log'!$B$5:$B$104,"&gt;="&amp;$A52,'Activity Log'!$B$5:$B$104,"&lt;"&amp;DATE(YEAR($A52),MONTH($A52)+1,1),'Activity Log'!$D$5:$D$104,"New Policy",'Activity Log'!$J$5:$J$104,"Completed"),""))</f>
        <v/>
      </c>
      <c r="K52" s="30">
        <f>IF(OR($A52="",$B52=""),"",IFERROR(ROUND(Assumptions!$B$11*$B52,0),""))</f>
        <v/>
      </c>
      <c r="L52" s="30">
        <f>IF($A52="","",IFERROR(COUNTIFS('Activity Log'!$B$5:$B$104,"&gt;="&amp;$A52,'Activity Log'!$B$5:$B$104,"&lt;"&amp;DATE(YEAR($A52),MONTH($A52)+1,1),'Activity Log'!$D$5:$D$104,"Quote",'Activity Log'!$J$5:$J$104,"Completed"),""))</f>
        <v/>
      </c>
      <c r="M52" s="30">
        <f>IF(OR($A52="",$B52=""),"",IFERROR(ROUND(Assumptions!$B$12*$B52,0),""))</f>
        <v/>
      </c>
      <c r="N52" s="30">
        <f>IF($A52="","",IFERROR(COUNTIFS('Activity Log'!$B$5:$B$104,"&gt;="&amp;$A52,'Activity Log'!$B$5:$B$104,"&lt;"&amp;DATE(YEAR($A52),MONTH($A52)+1,1),'Activity Log'!$D$5:$D$104,"Client Contact",'Activity Log'!$J$5:$J$104,"Completed"),""))</f>
        <v/>
      </c>
      <c r="O52" s="66">
        <f>IF(OR($A52="",$B52=""),"",IFERROR(Assumptions!$B$13*$B52,""))</f>
        <v/>
      </c>
      <c r="P52" s="66">
        <f>IF($A52="","",IFERROR(SUMIFS('Activity Log'!$I$5:$I$104,'Activity Log'!$B$5:$B$104,"&gt;="&amp;$A52,'Activity Log'!$B$5:$B$104,"&lt;"&amp;DATE(YEAR($A52),MONTH($A52)+1,1),'Activity Log'!$J$5:$J$104,"Completed"),""))</f>
        <v/>
      </c>
      <c r="Q52" s="67">
        <f>IF(OR($C52="",$C52=0),"",IFERROR($D52/$C52,""))</f>
        <v/>
      </c>
      <c r="R52" s="12">
        <f>IF($A52="","",IF($A52&gt;DATE(YEAR(TODAY()),MONTH(TODAY()),1),"Future month",IF(DATE(YEAR($A52),MONTH($A52)+1,1)&gt;TODAY(),"Current month - review",IF($Q52="","No target",IF($Q52&lt;Assumptions!$B$14,"Review progress","On pace")))))</f>
        <v/>
      </c>
    </row>
    <row r="53">
      <c r="A53" s="61" t="n"/>
      <c r="B53" s="24" t="n"/>
      <c r="C53" s="62">
        <f>IF(OR($A53="",$B53=""),"",IFERROR(Assumptions!$B$8*$B53,""))</f>
        <v/>
      </c>
      <c r="D53" s="62">
        <f>IF($A53="","",IFERROR(SUMIFS('Activity Log'!$G$5:$G$104,'Activity Log'!$B$5:$B$104,"&gt;="&amp;$A53,'Activity Log'!$B$5:$B$104,"&lt;"&amp;DATE(YEAR($A53),MONTH($A53)+1,1),'Activity Log'!$J$5:$J$104,"Completed"),""))</f>
        <v/>
      </c>
      <c r="E53" s="62">
        <f>IF(OR($C53="",$D53=""),"",IFERROR($D53-$C53,""))</f>
        <v/>
      </c>
      <c r="F53" s="62">
        <f>IF(OR($A53="",$B53=""),"",IFERROR(Assumptions!$B$9*$B53,""))</f>
        <v/>
      </c>
      <c r="G53" s="62">
        <f>IF($A53="","",IFERROR(SUMIFS('Activity Log'!$H$5:$H$104,'Activity Log'!$B$5:$B$104,"&gt;="&amp;$A53,'Activity Log'!$B$5:$B$104,"&lt;"&amp;DATE(YEAR($A53),MONTH($A53)+1,1),'Activity Log'!$J$5:$J$104,"Completed"),""))</f>
        <v/>
      </c>
      <c r="H53" s="62">
        <f>IF(OR($F53="",$G53=""),"",IFERROR($G53-$F53,""))</f>
        <v/>
      </c>
      <c r="I53" s="26">
        <f>IF(OR($A53="",$B53=""),"",IFERROR(ROUND(Assumptions!$B$10*$B53,0),""))</f>
        <v/>
      </c>
      <c r="J53" s="26">
        <f>IF($A53="","",IFERROR(COUNTIFS('Activity Log'!$B$5:$B$104,"&gt;="&amp;$A53,'Activity Log'!$B$5:$B$104,"&lt;"&amp;DATE(YEAR($A53),MONTH($A53)+1,1),'Activity Log'!$D$5:$D$104,"New Policy",'Activity Log'!$J$5:$J$104,"Completed"),""))</f>
        <v/>
      </c>
      <c r="K53" s="26">
        <f>IF(OR($A53="",$B53=""),"",IFERROR(ROUND(Assumptions!$B$11*$B53,0),""))</f>
        <v/>
      </c>
      <c r="L53" s="26">
        <f>IF($A53="","",IFERROR(COUNTIFS('Activity Log'!$B$5:$B$104,"&gt;="&amp;$A53,'Activity Log'!$B$5:$B$104,"&lt;"&amp;DATE(YEAR($A53),MONTH($A53)+1,1),'Activity Log'!$D$5:$D$104,"Quote",'Activity Log'!$J$5:$J$104,"Completed"),""))</f>
        <v/>
      </c>
      <c r="M53" s="26">
        <f>IF(OR($A53="",$B53=""),"",IFERROR(ROUND(Assumptions!$B$12*$B53,0),""))</f>
        <v/>
      </c>
      <c r="N53" s="26">
        <f>IF($A53="","",IFERROR(COUNTIFS('Activity Log'!$B$5:$B$104,"&gt;="&amp;$A53,'Activity Log'!$B$5:$B$104,"&lt;"&amp;DATE(YEAR($A53),MONTH($A53)+1,1),'Activity Log'!$D$5:$D$104,"Client Contact",'Activity Log'!$J$5:$J$104,"Completed"),""))</f>
        <v/>
      </c>
      <c r="O53" s="63">
        <f>IF(OR($A53="",$B53=""),"",IFERROR(Assumptions!$B$13*$B53,""))</f>
        <v/>
      </c>
      <c r="P53" s="63">
        <f>IF($A53="","",IFERROR(SUMIFS('Activity Log'!$I$5:$I$104,'Activity Log'!$B$5:$B$104,"&gt;="&amp;$A53,'Activity Log'!$B$5:$B$104,"&lt;"&amp;DATE(YEAR($A53),MONTH($A53)+1,1),'Activity Log'!$J$5:$J$104,"Completed"),""))</f>
        <v/>
      </c>
      <c r="Q53" s="64">
        <f>IF(OR($C53="",$C53=0),"",IFERROR($D53/$C53,""))</f>
        <v/>
      </c>
      <c r="R53" s="5">
        <f>IF($A53="","",IF($A53&gt;DATE(YEAR(TODAY()),MONTH(TODAY()),1),"Future month",IF(DATE(YEAR($A53),MONTH($A53)+1,1)&gt;TODAY(),"Current month - review",IF($Q53="","No target",IF($Q53&lt;Assumptions!$B$14,"Review progress","On pace")))))</f>
        <v/>
      </c>
    </row>
    <row r="54">
      <c r="A54" s="61" t="n"/>
      <c r="B54" s="24" t="n"/>
      <c r="C54" s="65">
        <f>IF(OR($A54="",$B54=""),"",IFERROR(Assumptions!$B$8*$B54,""))</f>
        <v/>
      </c>
      <c r="D54" s="65">
        <f>IF($A54="","",IFERROR(SUMIFS('Activity Log'!$G$5:$G$104,'Activity Log'!$B$5:$B$104,"&gt;="&amp;$A54,'Activity Log'!$B$5:$B$104,"&lt;"&amp;DATE(YEAR($A54),MONTH($A54)+1,1),'Activity Log'!$J$5:$J$104,"Completed"),""))</f>
        <v/>
      </c>
      <c r="E54" s="65">
        <f>IF(OR($C54="",$D54=""),"",IFERROR($D54-$C54,""))</f>
        <v/>
      </c>
      <c r="F54" s="65">
        <f>IF(OR($A54="",$B54=""),"",IFERROR(Assumptions!$B$9*$B54,""))</f>
        <v/>
      </c>
      <c r="G54" s="65">
        <f>IF($A54="","",IFERROR(SUMIFS('Activity Log'!$H$5:$H$104,'Activity Log'!$B$5:$B$104,"&gt;="&amp;$A54,'Activity Log'!$B$5:$B$104,"&lt;"&amp;DATE(YEAR($A54),MONTH($A54)+1,1),'Activity Log'!$J$5:$J$104,"Completed"),""))</f>
        <v/>
      </c>
      <c r="H54" s="65">
        <f>IF(OR($F54="",$G54=""),"",IFERROR($G54-$F54,""))</f>
        <v/>
      </c>
      <c r="I54" s="30">
        <f>IF(OR($A54="",$B54=""),"",IFERROR(ROUND(Assumptions!$B$10*$B54,0),""))</f>
        <v/>
      </c>
      <c r="J54" s="30">
        <f>IF($A54="","",IFERROR(COUNTIFS('Activity Log'!$B$5:$B$104,"&gt;="&amp;$A54,'Activity Log'!$B$5:$B$104,"&lt;"&amp;DATE(YEAR($A54),MONTH($A54)+1,1),'Activity Log'!$D$5:$D$104,"New Policy",'Activity Log'!$J$5:$J$104,"Completed"),""))</f>
        <v/>
      </c>
      <c r="K54" s="30">
        <f>IF(OR($A54="",$B54=""),"",IFERROR(ROUND(Assumptions!$B$11*$B54,0),""))</f>
        <v/>
      </c>
      <c r="L54" s="30">
        <f>IF($A54="","",IFERROR(COUNTIFS('Activity Log'!$B$5:$B$104,"&gt;="&amp;$A54,'Activity Log'!$B$5:$B$104,"&lt;"&amp;DATE(YEAR($A54),MONTH($A54)+1,1),'Activity Log'!$D$5:$D$104,"Quote",'Activity Log'!$J$5:$J$104,"Completed"),""))</f>
        <v/>
      </c>
      <c r="M54" s="30">
        <f>IF(OR($A54="",$B54=""),"",IFERROR(ROUND(Assumptions!$B$12*$B54,0),""))</f>
        <v/>
      </c>
      <c r="N54" s="30">
        <f>IF($A54="","",IFERROR(COUNTIFS('Activity Log'!$B$5:$B$104,"&gt;="&amp;$A54,'Activity Log'!$B$5:$B$104,"&lt;"&amp;DATE(YEAR($A54),MONTH($A54)+1,1),'Activity Log'!$D$5:$D$104,"Client Contact",'Activity Log'!$J$5:$J$104,"Completed"),""))</f>
        <v/>
      </c>
      <c r="O54" s="66">
        <f>IF(OR($A54="",$B54=""),"",IFERROR(Assumptions!$B$13*$B54,""))</f>
        <v/>
      </c>
      <c r="P54" s="66">
        <f>IF($A54="","",IFERROR(SUMIFS('Activity Log'!$I$5:$I$104,'Activity Log'!$B$5:$B$104,"&gt;="&amp;$A54,'Activity Log'!$B$5:$B$104,"&lt;"&amp;DATE(YEAR($A54),MONTH($A54)+1,1),'Activity Log'!$J$5:$J$104,"Completed"),""))</f>
        <v/>
      </c>
      <c r="Q54" s="67">
        <f>IF(OR($C54="",$C54=0),"",IFERROR($D54/$C54,""))</f>
        <v/>
      </c>
      <c r="R54" s="12">
        <f>IF($A54="","",IF($A54&gt;DATE(YEAR(TODAY()),MONTH(TODAY()),1),"Future month",IF(DATE(YEAR($A54),MONTH($A54)+1,1)&gt;TODAY(),"Current month - review",IF($Q54="","No target",IF($Q54&lt;Assumptions!$B$14,"Review progress","On pace")))))</f>
        <v/>
      </c>
    </row>
    <row r="55">
      <c r="A55" s="61" t="n"/>
      <c r="B55" s="24" t="n"/>
      <c r="C55" s="62">
        <f>IF(OR($A55="",$B55=""),"",IFERROR(Assumptions!$B$8*$B55,""))</f>
        <v/>
      </c>
      <c r="D55" s="62">
        <f>IF($A55="","",IFERROR(SUMIFS('Activity Log'!$G$5:$G$104,'Activity Log'!$B$5:$B$104,"&gt;="&amp;$A55,'Activity Log'!$B$5:$B$104,"&lt;"&amp;DATE(YEAR($A55),MONTH($A55)+1,1),'Activity Log'!$J$5:$J$104,"Completed"),""))</f>
        <v/>
      </c>
      <c r="E55" s="62">
        <f>IF(OR($C55="",$D55=""),"",IFERROR($D55-$C55,""))</f>
        <v/>
      </c>
      <c r="F55" s="62">
        <f>IF(OR($A55="",$B55=""),"",IFERROR(Assumptions!$B$9*$B55,""))</f>
        <v/>
      </c>
      <c r="G55" s="62">
        <f>IF($A55="","",IFERROR(SUMIFS('Activity Log'!$H$5:$H$104,'Activity Log'!$B$5:$B$104,"&gt;="&amp;$A55,'Activity Log'!$B$5:$B$104,"&lt;"&amp;DATE(YEAR($A55),MONTH($A55)+1,1),'Activity Log'!$J$5:$J$104,"Completed"),""))</f>
        <v/>
      </c>
      <c r="H55" s="62">
        <f>IF(OR($F55="",$G55=""),"",IFERROR($G55-$F55,""))</f>
        <v/>
      </c>
      <c r="I55" s="26">
        <f>IF(OR($A55="",$B55=""),"",IFERROR(ROUND(Assumptions!$B$10*$B55,0),""))</f>
        <v/>
      </c>
      <c r="J55" s="26">
        <f>IF($A55="","",IFERROR(COUNTIFS('Activity Log'!$B$5:$B$104,"&gt;="&amp;$A55,'Activity Log'!$B$5:$B$104,"&lt;"&amp;DATE(YEAR($A55),MONTH($A55)+1,1),'Activity Log'!$D$5:$D$104,"New Policy",'Activity Log'!$J$5:$J$104,"Completed"),""))</f>
        <v/>
      </c>
      <c r="K55" s="26">
        <f>IF(OR($A55="",$B55=""),"",IFERROR(ROUND(Assumptions!$B$11*$B55,0),""))</f>
        <v/>
      </c>
      <c r="L55" s="26">
        <f>IF($A55="","",IFERROR(COUNTIFS('Activity Log'!$B$5:$B$104,"&gt;="&amp;$A55,'Activity Log'!$B$5:$B$104,"&lt;"&amp;DATE(YEAR($A55),MONTH($A55)+1,1),'Activity Log'!$D$5:$D$104,"Quote",'Activity Log'!$J$5:$J$104,"Completed"),""))</f>
        <v/>
      </c>
      <c r="M55" s="26">
        <f>IF(OR($A55="",$B55=""),"",IFERROR(ROUND(Assumptions!$B$12*$B55,0),""))</f>
        <v/>
      </c>
      <c r="N55" s="26">
        <f>IF($A55="","",IFERROR(COUNTIFS('Activity Log'!$B$5:$B$104,"&gt;="&amp;$A55,'Activity Log'!$B$5:$B$104,"&lt;"&amp;DATE(YEAR($A55),MONTH($A55)+1,1),'Activity Log'!$D$5:$D$104,"Client Contact",'Activity Log'!$J$5:$J$104,"Completed"),""))</f>
        <v/>
      </c>
      <c r="O55" s="63">
        <f>IF(OR($A55="",$B55=""),"",IFERROR(Assumptions!$B$13*$B55,""))</f>
        <v/>
      </c>
      <c r="P55" s="63">
        <f>IF($A55="","",IFERROR(SUMIFS('Activity Log'!$I$5:$I$104,'Activity Log'!$B$5:$B$104,"&gt;="&amp;$A55,'Activity Log'!$B$5:$B$104,"&lt;"&amp;DATE(YEAR($A55),MONTH($A55)+1,1),'Activity Log'!$J$5:$J$104,"Completed"),""))</f>
        <v/>
      </c>
      <c r="Q55" s="64">
        <f>IF(OR($C55="",$C55=0),"",IFERROR($D55/$C55,""))</f>
        <v/>
      </c>
      <c r="R55" s="5">
        <f>IF($A55="","",IF($A55&gt;DATE(YEAR(TODAY()),MONTH(TODAY()),1),"Future month",IF(DATE(YEAR($A55),MONTH($A55)+1,1)&gt;TODAY(),"Current month - review",IF($Q55="","No target",IF($Q55&lt;Assumptions!$B$14,"Review progress","On pace")))))</f>
        <v/>
      </c>
    </row>
    <row r="56">
      <c r="A56" s="61" t="n"/>
      <c r="B56" s="24" t="n"/>
      <c r="C56" s="65">
        <f>IF(OR($A56="",$B56=""),"",IFERROR(Assumptions!$B$8*$B56,""))</f>
        <v/>
      </c>
      <c r="D56" s="65">
        <f>IF($A56="","",IFERROR(SUMIFS('Activity Log'!$G$5:$G$104,'Activity Log'!$B$5:$B$104,"&gt;="&amp;$A56,'Activity Log'!$B$5:$B$104,"&lt;"&amp;DATE(YEAR($A56),MONTH($A56)+1,1),'Activity Log'!$J$5:$J$104,"Completed"),""))</f>
        <v/>
      </c>
      <c r="E56" s="65">
        <f>IF(OR($C56="",$D56=""),"",IFERROR($D56-$C56,""))</f>
        <v/>
      </c>
      <c r="F56" s="65">
        <f>IF(OR($A56="",$B56=""),"",IFERROR(Assumptions!$B$9*$B56,""))</f>
        <v/>
      </c>
      <c r="G56" s="65">
        <f>IF($A56="","",IFERROR(SUMIFS('Activity Log'!$H$5:$H$104,'Activity Log'!$B$5:$B$104,"&gt;="&amp;$A56,'Activity Log'!$B$5:$B$104,"&lt;"&amp;DATE(YEAR($A56),MONTH($A56)+1,1),'Activity Log'!$J$5:$J$104,"Completed"),""))</f>
        <v/>
      </c>
      <c r="H56" s="65">
        <f>IF(OR($F56="",$G56=""),"",IFERROR($G56-$F56,""))</f>
        <v/>
      </c>
      <c r="I56" s="30">
        <f>IF(OR($A56="",$B56=""),"",IFERROR(ROUND(Assumptions!$B$10*$B56,0),""))</f>
        <v/>
      </c>
      <c r="J56" s="30">
        <f>IF($A56="","",IFERROR(COUNTIFS('Activity Log'!$B$5:$B$104,"&gt;="&amp;$A56,'Activity Log'!$B$5:$B$104,"&lt;"&amp;DATE(YEAR($A56),MONTH($A56)+1,1),'Activity Log'!$D$5:$D$104,"New Policy",'Activity Log'!$J$5:$J$104,"Completed"),""))</f>
        <v/>
      </c>
      <c r="K56" s="30">
        <f>IF(OR($A56="",$B56=""),"",IFERROR(ROUND(Assumptions!$B$11*$B56,0),""))</f>
        <v/>
      </c>
      <c r="L56" s="30">
        <f>IF($A56="","",IFERROR(COUNTIFS('Activity Log'!$B$5:$B$104,"&gt;="&amp;$A56,'Activity Log'!$B$5:$B$104,"&lt;"&amp;DATE(YEAR($A56),MONTH($A56)+1,1),'Activity Log'!$D$5:$D$104,"Quote",'Activity Log'!$J$5:$J$104,"Completed"),""))</f>
        <v/>
      </c>
      <c r="M56" s="30">
        <f>IF(OR($A56="",$B56=""),"",IFERROR(ROUND(Assumptions!$B$12*$B56,0),""))</f>
        <v/>
      </c>
      <c r="N56" s="30">
        <f>IF($A56="","",IFERROR(COUNTIFS('Activity Log'!$B$5:$B$104,"&gt;="&amp;$A56,'Activity Log'!$B$5:$B$104,"&lt;"&amp;DATE(YEAR($A56),MONTH($A56)+1,1),'Activity Log'!$D$5:$D$104,"Client Contact",'Activity Log'!$J$5:$J$104,"Completed"),""))</f>
        <v/>
      </c>
      <c r="O56" s="66">
        <f>IF(OR($A56="",$B56=""),"",IFERROR(Assumptions!$B$13*$B56,""))</f>
        <v/>
      </c>
      <c r="P56" s="66">
        <f>IF($A56="","",IFERROR(SUMIFS('Activity Log'!$I$5:$I$104,'Activity Log'!$B$5:$B$104,"&gt;="&amp;$A56,'Activity Log'!$B$5:$B$104,"&lt;"&amp;DATE(YEAR($A56),MONTH($A56)+1,1),'Activity Log'!$J$5:$J$104,"Completed"),""))</f>
        <v/>
      </c>
      <c r="Q56" s="67">
        <f>IF(OR($C56="",$C56=0),"",IFERROR($D56/$C56,""))</f>
        <v/>
      </c>
      <c r="R56" s="12">
        <f>IF($A56="","",IF($A56&gt;DATE(YEAR(TODAY()),MONTH(TODAY()),1),"Future month",IF(DATE(YEAR($A56),MONTH($A56)+1,1)&gt;TODAY(),"Current month - review",IF($Q56="","No target",IF($Q56&lt;Assumptions!$B$14,"Review progress","On pace")))))</f>
        <v/>
      </c>
    </row>
    <row r="57">
      <c r="A57" s="61" t="n"/>
      <c r="B57" s="24" t="n"/>
      <c r="C57" s="62">
        <f>IF(OR($A57="",$B57=""),"",IFERROR(Assumptions!$B$8*$B57,""))</f>
        <v/>
      </c>
      <c r="D57" s="62">
        <f>IF($A57="","",IFERROR(SUMIFS('Activity Log'!$G$5:$G$104,'Activity Log'!$B$5:$B$104,"&gt;="&amp;$A57,'Activity Log'!$B$5:$B$104,"&lt;"&amp;DATE(YEAR($A57),MONTH($A57)+1,1),'Activity Log'!$J$5:$J$104,"Completed"),""))</f>
        <v/>
      </c>
      <c r="E57" s="62">
        <f>IF(OR($C57="",$D57=""),"",IFERROR($D57-$C57,""))</f>
        <v/>
      </c>
      <c r="F57" s="62">
        <f>IF(OR($A57="",$B57=""),"",IFERROR(Assumptions!$B$9*$B57,""))</f>
        <v/>
      </c>
      <c r="G57" s="62">
        <f>IF($A57="","",IFERROR(SUMIFS('Activity Log'!$H$5:$H$104,'Activity Log'!$B$5:$B$104,"&gt;="&amp;$A57,'Activity Log'!$B$5:$B$104,"&lt;"&amp;DATE(YEAR($A57),MONTH($A57)+1,1),'Activity Log'!$J$5:$J$104,"Completed"),""))</f>
        <v/>
      </c>
      <c r="H57" s="62">
        <f>IF(OR($F57="",$G57=""),"",IFERROR($G57-$F57,""))</f>
        <v/>
      </c>
      <c r="I57" s="26">
        <f>IF(OR($A57="",$B57=""),"",IFERROR(ROUND(Assumptions!$B$10*$B57,0),""))</f>
        <v/>
      </c>
      <c r="J57" s="26">
        <f>IF($A57="","",IFERROR(COUNTIFS('Activity Log'!$B$5:$B$104,"&gt;="&amp;$A57,'Activity Log'!$B$5:$B$104,"&lt;"&amp;DATE(YEAR($A57),MONTH($A57)+1,1),'Activity Log'!$D$5:$D$104,"New Policy",'Activity Log'!$J$5:$J$104,"Completed"),""))</f>
        <v/>
      </c>
      <c r="K57" s="26">
        <f>IF(OR($A57="",$B57=""),"",IFERROR(ROUND(Assumptions!$B$11*$B57,0),""))</f>
        <v/>
      </c>
      <c r="L57" s="26">
        <f>IF($A57="","",IFERROR(COUNTIFS('Activity Log'!$B$5:$B$104,"&gt;="&amp;$A57,'Activity Log'!$B$5:$B$104,"&lt;"&amp;DATE(YEAR($A57),MONTH($A57)+1,1),'Activity Log'!$D$5:$D$104,"Quote",'Activity Log'!$J$5:$J$104,"Completed"),""))</f>
        <v/>
      </c>
      <c r="M57" s="26">
        <f>IF(OR($A57="",$B57=""),"",IFERROR(ROUND(Assumptions!$B$12*$B57,0),""))</f>
        <v/>
      </c>
      <c r="N57" s="26">
        <f>IF($A57="","",IFERROR(COUNTIFS('Activity Log'!$B$5:$B$104,"&gt;="&amp;$A57,'Activity Log'!$B$5:$B$104,"&lt;"&amp;DATE(YEAR($A57),MONTH($A57)+1,1),'Activity Log'!$D$5:$D$104,"Client Contact",'Activity Log'!$J$5:$J$104,"Completed"),""))</f>
        <v/>
      </c>
      <c r="O57" s="63">
        <f>IF(OR($A57="",$B57=""),"",IFERROR(Assumptions!$B$13*$B57,""))</f>
        <v/>
      </c>
      <c r="P57" s="63">
        <f>IF($A57="","",IFERROR(SUMIFS('Activity Log'!$I$5:$I$104,'Activity Log'!$B$5:$B$104,"&gt;="&amp;$A57,'Activity Log'!$B$5:$B$104,"&lt;"&amp;DATE(YEAR($A57),MONTH($A57)+1,1),'Activity Log'!$J$5:$J$104,"Completed"),""))</f>
        <v/>
      </c>
      <c r="Q57" s="64">
        <f>IF(OR($C57="",$C57=0),"",IFERROR($D57/$C57,""))</f>
        <v/>
      </c>
      <c r="R57" s="5">
        <f>IF($A57="","",IF($A57&gt;DATE(YEAR(TODAY()),MONTH(TODAY()),1),"Future month",IF(DATE(YEAR($A57),MONTH($A57)+1,1)&gt;TODAY(),"Current month - review",IF($Q57="","No target",IF($Q57&lt;Assumptions!$B$14,"Review progress","On pace")))))</f>
        <v/>
      </c>
    </row>
    <row r="58">
      <c r="A58" s="61" t="n"/>
      <c r="B58" s="24" t="n"/>
      <c r="C58" s="65">
        <f>IF(OR($A58="",$B58=""),"",IFERROR(Assumptions!$B$8*$B58,""))</f>
        <v/>
      </c>
      <c r="D58" s="65">
        <f>IF($A58="","",IFERROR(SUMIFS('Activity Log'!$G$5:$G$104,'Activity Log'!$B$5:$B$104,"&gt;="&amp;$A58,'Activity Log'!$B$5:$B$104,"&lt;"&amp;DATE(YEAR($A58),MONTH($A58)+1,1),'Activity Log'!$J$5:$J$104,"Completed"),""))</f>
        <v/>
      </c>
      <c r="E58" s="65">
        <f>IF(OR($C58="",$D58=""),"",IFERROR($D58-$C58,""))</f>
        <v/>
      </c>
      <c r="F58" s="65">
        <f>IF(OR($A58="",$B58=""),"",IFERROR(Assumptions!$B$9*$B58,""))</f>
        <v/>
      </c>
      <c r="G58" s="65">
        <f>IF($A58="","",IFERROR(SUMIFS('Activity Log'!$H$5:$H$104,'Activity Log'!$B$5:$B$104,"&gt;="&amp;$A58,'Activity Log'!$B$5:$B$104,"&lt;"&amp;DATE(YEAR($A58),MONTH($A58)+1,1),'Activity Log'!$J$5:$J$104,"Completed"),""))</f>
        <v/>
      </c>
      <c r="H58" s="65">
        <f>IF(OR($F58="",$G58=""),"",IFERROR($G58-$F58,""))</f>
        <v/>
      </c>
      <c r="I58" s="30">
        <f>IF(OR($A58="",$B58=""),"",IFERROR(ROUND(Assumptions!$B$10*$B58,0),""))</f>
        <v/>
      </c>
      <c r="J58" s="30">
        <f>IF($A58="","",IFERROR(COUNTIFS('Activity Log'!$B$5:$B$104,"&gt;="&amp;$A58,'Activity Log'!$B$5:$B$104,"&lt;"&amp;DATE(YEAR($A58),MONTH($A58)+1,1),'Activity Log'!$D$5:$D$104,"New Policy",'Activity Log'!$J$5:$J$104,"Completed"),""))</f>
        <v/>
      </c>
      <c r="K58" s="30">
        <f>IF(OR($A58="",$B58=""),"",IFERROR(ROUND(Assumptions!$B$11*$B58,0),""))</f>
        <v/>
      </c>
      <c r="L58" s="30">
        <f>IF($A58="","",IFERROR(COUNTIFS('Activity Log'!$B$5:$B$104,"&gt;="&amp;$A58,'Activity Log'!$B$5:$B$104,"&lt;"&amp;DATE(YEAR($A58),MONTH($A58)+1,1),'Activity Log'!$D$5:$D$104,"Quote",'Activity Log'!$J$5:$J$104,"Completed"),""))</f>
        <v/>
      </c>
      <c r="M58" s="30">
        <f>IF(OR($A58="",$B58=""),"",IFERROR(ROUND(Assumptions!$B$12*$B58,0),""))</f>
        <v/>
      </c>
      <c r="N58" s="30">
        <f>IF($A58="","",IFERROR(COUNTIFS('Activity Log'!$B$5:$B$104,"&gt;="&amp;$A58,'Activity Log'!$B$5:$B$104,"&lt;"&amp;DATE(YEAR($A58),MONTH($A58)+1,1),'Activity Log'!$D$5:$D$104,"Client Contact",'Activity Log'!$J$5:$J$104,"Completed"),""))</f>
        <v/>
      </c>
      <c r="O58" s="66">
        <f>IF(OR($A58="",$B58=""),"",IFERROR(Assumptions!$B$13*$B58,""))</f>
        <v/>
      </c>
      <c r="P58" s="66">
        <f>IF($A58="","",IFERROR(SUMIFS('Activity Log'!$I$5:$I$104,'Activity Log'!$B$5:$B$104,"&gt;="&amp;$A58,'Activity Log'!$B$5:$B$104,"&lt;"&amp;DATE(YEAR($A58),MONTH($A58)+1,1),'Activity Log'!$J$5:$J$104,"Completed"),""))</f>
        <v/>
      </c>
      <c r="Q58" s="67">
        <f>IF(OR($C58="",$C58=0),"",IFERROR($D58/$C58,""))</f>
        <v/>
      </c>
      <c r="R58" s="12">
        <f>IF($A58="","",IF($A58&gt;DATE(YEAR(TODAY()),MONTH(TODAY()),1),"Future month",IF(DATE(YEAR($A58),MONTH($A58)+1,1)&gt;TODAY(),"Current month - review",IF($Q58="","No target",IF($Q58&lt;Assumptions!$B$14,"Review progress","On pace")))))</f>
        <v/>
      </c>
    </row>
    <row r="59">
      <c r="A59" s="61" t="n"/>
      <c r="B59" s="24" t="n"/>
      <c r="C59" s="62">
        <f>IF(OR($A59="",$B59=""),"",IFERROR(Assumptions!$B$8*$B59,""))</f>
        <v/>
      </c>
      <c r="D59" s="62">
        <f>IF($A59="","",IFERROR(SUMIFS('Activity Log'!$G$5:$G$104,'Activity Log'!$B$5:$B$104,"&gt;="&amp;$A59,'Activity Log'!$B$5:$B$104,"&lt;"&amp;DATE(YEAR($A59),MONTH($A59)+1,1),'Activity Log'!$J$5:$J$104,"Completed"),""))</f>
        <v/>
      </c>
      <c r="E59" s="62">
        <f>IF(OR($C59="",$D59=""),"",IFERROR($D59-$C59,""))</f>
        <v/>
      </c>
      <c r="F59" s="62">
        <f>IF(OR($A59="",$B59=""),"",IFERROR(Assumptions!$B$9*$B59,""))</f>
        <v/>
      </c>
      <c r="G59" s="62">
        <f>IF($A59="","",IFERROR(SUMIFS('Activity Log'!$H$5:$H$104,'Activity Log'!$B$5:$B$104,"&gt;="&amp;$A59,'Activity Log'!$B$5:$B$104,"&lt;"&amp;DATE(YEAR($A59),MONTH($A59)+1,1),'Activity Log'!$J$5:$J$104,"Completed"),""))</f>
        <v/>
      </c>
      <c r="H59" s="62">
        <f>IF(OR($F59="",$G59=""),"",IFERROR($G59-$F59,""))</f>
        <v/>
      </c>
      <c r="I59" s="26">
        <f>IF(OR($A59="",$B59=""),"",IFERROR(ROUND(Assumptions!$B$10*$B59,0),""))</f>
        <v/>
      </c>
      <c r="J59" s="26">
        <f>IF($A59="","",IFERROR(COUNTIFS('Activity Log'!$B$5:$B$104,"&gt;="&amp;$A59,'Activity Log'!$B$5:$B$104,"&lt;"&amp;DATE(YEAR($A59),MONTH($A59)+1,1),'Activity Log'!$D$5:$D$104,"New Policy",'Activity Log'!$J$5:$J$104,"Completed"),""))</f>
        <v/>
      </c>
      <c r="K59" s="26">
        <f>IF(OR($A59="",$B59=""),"",IFERROR(ROUND(Assumptions!$B$11*$B59,0),""))</f>
        <v/>
      </c>
      <c r="L59" s="26">
        <f>IF($A59="","",IFERROR(COUNTIFS('Activity Log'!$B$5:$B$104,"&gt;="&amp;$A59,'Activity Log'!$B$5:$B$104,"&lt;"&amp;DATE(YEAR($A59),MONTH($A59)+1,1),'Activity Log'!$D$5:$D$104,"Quote",'Activity Log'!$J$5:$J$104,"Completed"),""))</f>
        <v/>
      </c>
      <c r="M59" s="26">
        <f>IF(OR($A59="",$B59=""),"",IFERROR(ROUND(Assumptions!$B$12*$B59,0),""))</f>
        <v/>
      </c>
      <c r="N59" s="26">
        <f>IF($A59="","",IFERROR(COUNTIFS('Activity Log'!$B$5:$B$104,"&gt;="&amp;$A59,'Activity Log'!$B$5:$B$104,"&lt;"&amp;DATE(YEAR($A59),MONTH($A59)+1,1),'Activity Log'!$D$5:$D$104,"Client Contact",'Activity Log'!$J$5:$J$104,"Completed"),""))</f>
        <v/>
      </c>
      <c r="O59" s="63">
        <f>IF(OR($A59="",$B59=""),"",IFERROR(Assumptions!$B$13*$B59,""))</f>
        <v/>
      </c>
      <c r="P59" s="63">
        <f>IF($A59="","",IFERROR(SUMIFS('Activity Log'!$I$5:$I$104,'Activity Log'!$B$5:$B$104,"&gt;="&amp;$A59,'Activity Log'!$B$5:$B$104,"&lt;"&amp;DATE(YEAR($A59),MONTH($A59)+1,1),'Activity Log'!$J$5:$J$104,"Completed"),""))</f>
        <v/>
      </c>
      <c r="Q59" s="64">
        <f>IF(OR($C59="",$C59=0),"",IFERROR($D59/$C59,""))</f>
        <v/>
      </c>
      <c r="R59" s="5">
        <f>IF($A59="","",IF($A59&gt;DATE(YEAR(TODAY()),MONTH(TODAY()),1),"Future month",IF(DATE(YEAR($A59),MONTH($A59)+1,1)&gt;TODAY(),"Current month - review",IF($Q59="","No target",IF($Q59&lt;Assumptions!$B$14,"Review progress","On pace")))))</f>
        <v/>
      </c>
    </row>
    <row r="60">
      <c r="A60" s="61" t="n"/>
      <c r="B60" s="24" t="n"/>
      <c r="C60" s="65">
        <f>IF(OR($A60="",$B60=""),"",IFERROR(Assumptions!$B$8*$B60,""))</f>
        <v/>
      </c>
      <c r="D60" s="65">
        <f>IF($A60="","",IFERROR(SUMIFS('Activity Log'!$G$5:$G$104,'Activity Log'!$B$5:$B$104,"&gt;="&amp;$A60,'Activity Log'!$B$5:$B$104,"&lt;"&amp;DATE(YEAR($A60),MONTH($A60)+1,1),'Activity Log'!$J$5:$J$104,"Completed"),""))</f>
        <v/>
      </c>
      <c r="E60" s="65">
        <f>IF(OR($C60="",$D60=""),"",IFERROR($D60-$C60,""))</f>
        <v/>
      </c>
      <c r="F60" s="65">
        <f>IF(OR($A60="",$B60=""),"",IFERROR(Assumptions!$B$9*$B60,""))</f>
        <v/>
      </c>
      <c r="G60" s="65">
        <f>IF($A60="","",IFERROR(SUMIFS('Activity Log'!$H$5:$H$104,'Activity Log'!$B$5:$B$104,"&gt;="&amp;$A60,'Activity Log'!$B$5:$B$104,"&lt;"&amp;DATE(YEAR($A60),MONTH($A60)+1,1),'Activity Log'!$J$5:$J$104,"Completed"),""))</f>
        <v/>
      </c>
      <c r="H60" s="65">
        <f>IF(OR($F60="",$G60=""),"",IFERROR($G60-$F60,""))</f>
        <v/>
      </c>
      <c r="I60" s="30">
        <f>IF(OR($A60="",$B60=""),"",IFERROR(ROUND(Assumptions!$B$10*$B60,0),""))</f>
        <v/>
      </c>
      <c r="J60" s="30">
        <f>IF($A60="","",IFERROR(COUNTIFS('Activity Log'!$B$5:$B$104,"&gt;="&amp;$A60,'Activity Log'!$B$5:$B$104,"&lt;"&amp;DATE(YEAR($A60),MONTH($A60)+1,1),'Activity Log'!$D$5:$D$104,"New Policy",'Activity Log'!$J$5:$J$104,"Completed"),""))</f>
        <v/>
      </c>
      <c r="K60" s="30">
        <f>IF(OR($A60="",$B60=""),"",IFERROR(ROUND(Assumptions!$B$11*$B60,0),""))</f>
        <v/>
      </c>
      <c r="L60" s="30">
        <f>IF($A60="","",IFERROR(COUNTIFS('Activity Log'!$B$5:$B$104,"&gt;="&amp;$A60,'Activity Log'!$B$5:$B$104,"&lt;"&amp;DATE(YEAR($A60),MONTH($A60)+1,1),'Activity Log'!$D$5:$D$104,"Quote",'Activity Log'!$J$5:$J$104,"Completed"),""))</f>
        <v/>
      </c>
      <c r="M60" s="30">
        <f>IF(OR($A60="",$B60=""),"",IFERROR(ROUND(Assumptions!$B$12*$B60,0),""))</f>
        <v/>
      </c>
      <c r="N60" s="30">
        <f>IF($A60="","",IFERROR(COUNTIFS('Activity Log'!$B$5:$B$104,"&gt;="&amp;$A60,'Activity Log'!$B$5:$B$104,"&lt;"&amp;DATE(YEAR($A60),MONTH($A60)+1,1),'Activity Log'!$D$5:$D$104,"Client Contact",'Activity Log'!$J$5:$J$104,"Completed"),""))</f>
        <v/>
      </c>
      <c r="O60" s="66">
        <f>IF(OR($A60="",$B60=""),"",IFERROR(Assumptions!$B$13*$B60,""))</f>
        <v/>
      </c>
      <c r="P60" s="66">
        <f>IF($A60="","",IFERROR(SUMIFS('Activity Log'!$I$5:$I$104,'Activity Log'!$B$5:$B$104,"&gt;="&amp;$A60,'Activity Log'!$B$5:$B$104,"&lt;"&amp;DATE(YEAR($A60),MONTH($A60)+1,1),'Activity Log'!$J$5:$J$104,"Completed"),""))</f>
        <v/>
      </c>
      <c r="Q60" s="67">
        <f>IF(OR($C60="",$C60=0),"",IFERROR($D60/$C60,""))</f>
        <v/>
      </c>
      <c r="R60" s="12">
        <f>IF($A60="","",IF($A60&gt;DATE(YEAR(TODAY()),MONTH(TODAY()),1),"Future month",IF(DATE(YEAR($A60),MONTH($A60)+1,1)&gt;TODAY(),"Current month - review",IF($Q60="","No target",IF($Q60&lt;Assumptions!$B$14,"Review progress","On pace")))))</f>
        <v/>
      </c>
    </row>
    <row r="61">
      <c r="A61" s="61" t="n"/>
      <c r="B61" s="24" t="n"/>
      <c r="C61" s="62">
        <f>IF(OR($A61="",$B61=""),"",IFERROR(Assumptions!$B$8*$B61,""))</f>
        <v/>
      </c>
      <c r="D61" s="62">
        <f>IF($A61="","",IFERROR(SUMIFS('Activity Log'!$G$5:$G$104,'Activity Log'!$B$5:$B$104,"&gt;="&amp;$A61,'Activity Log'!$B$5:$B$104,"&lt;"&amp;DATE(YEAR($A61),MONTH($A61)+1,1),'Activity Log'!$J$5:$J$104,"Completed"),""))</f>
        <v/>
      </c>
      <c r="E61" s="62">
        <f>IF(OR($C61="",$D61=""),"",IFERROR($D61-$C61,""))</f>
        <v/>
      </c>
      <c r="F61" s="62">
        <f>IF(OR($A61="",$B61=""),"",IFERROR(Assumptions!$B$9*$B61,""))</f>
        <v/>
      </c>
      <c r="G61" s="62">
        <f>IF($A61="","",IFERROR(SUMIFS('Activity Log'!$H$5:$H$104,'Activity Log'!$B$5:$B$104,"&gt;="&amp;$A61,'Activity Log'!$B$5:$B$104,"&lt;"&amp;DATE(YEAR($A61),MONTH($A61)+1,1),'Activity Log'!$J$5:$J$104,"Completed"),""))</f>
        <v/>
      </c>
      <c r="H61" s="62">
        <f>IF(OR($F61="",$G61=""),"",IFERROR($G61-$F61,""))</f>
        <v/>
      </c>
      <c r="I61" s="26">
        <f>IF(OR($A61="",$B61=""),"",IFERROR(ROUND(Assumptions!$B$10*$B61,0),""))</f>
        <v/>
      </c>
      <c r="J61" s="26">
        <f>IF($A61="","",IFERROR(COUNTIFS('Activity Log'!$B$5:$B$104,"&gt;="&amp;$A61,'Activity Log'!$B$5:$B$104,"&lt;"&amp;DATE(YEAR($A61),MONTH($A61)+1,1),'Activity Log'!$D$5:$D$104,"New Policy",'Activity Log'!$J$5:$J$104,"Completed"),""))</f>
        <v/>
      </c>
      <c r="K61" s="26">
        <f>IF(OR($A61="",$B61=""),"",IFERROR(ROUND(Assumptions!$B$11*$B61,0),""))</f>
        <v/>
      </c>
      <c r="L61" s="26">
        <f>IF($A61="","",IFERROR(COUNTIFS('Activity Log'!$B$5:$B$104,"&gt;="&amp;$A61,'Activity Log'!$B$5:$B$104,"&lt;"&amp;DATE(YEAR($A61),MONTH($A61)+1,1),'Activity Log'!$D$5:$D$104,"Quote",'Activity Log'!$J$5:$J$104,"Completed"),""))</f>
        <v/>
      </c>
      <c r="M61" s="26">
        <f>IF(OR($A61="",$B61=""),"",IFERROR(ROUND(Assumptions!$B$12*$B61,0),""))</f>
        <v/>
      </c>
      <c r="N61" s="26">
        <f>IF($A61="","",IFERROR(COUNTIFS('Activity Log'!$B$5:$B$104,"&gt;="&amp;$A61,'Activity Log'!$B$5:$B$104,"&lt;"&amp;DATE(YEAR($A61),MONTH($A61)+1,1),'Activity Log'!$D$5:$D$104,"Client Contact",'Activity Log'!$J$5:$J$104,"Completed"),""))</f>
        <v/>
      </c>
      <c r="O61" s="63">
        <f>IF(OR($A61="",$B61=""),"",IFERROR(Assumptions!$B$13*$B61,""))</f>
        <v/>
      </c>
      <c r="P61" s="63">
        <f>IF($A61="","",IFERROR(SUMIFS('Activity Log'!$I$5:$I$104,'Activity Log'!$B$5:$B$104,"&gt;="&amp;$A61,'Activity Log'!$B$5:$B$104,"&lt;"&amp;DATE(YEAR($A61),MONTH($A61)+1,1),'Activity Log'!$J$5:$J$104,"Completed"),""))</f>
        <v/>
      </c>
      <c r="Q61" s="64">
        <f>IF(OR($C61="",$C61=0),"",IFERROR($D61/$C61,""))</f>
        <v/>
      </c>
      <c r="R61" s="5">
        <f>IF($A61="","",IF($A61&gt;DATE(YEAR(TODAY()),MONTH(TODAY()),1),"Future month",IF(DATE(YEAR($A61),MONTH($A61)+1,1)&gt;TODAY(),"Current month - review",IF($Q61="","No target",IF($Q61&lt;Assumptions!$B$14,"Review progress","On pace")))))</f>
        <v/>
      </c>
    </row>
    <row r="62">
      <c r="A62" s="61" t="n"/>
      <c r="B62" s="24" t="n"/>
      <c r="C62" s="65">
        <f>IF(OR($A62="",$B62=""),"",IFERROR(Assumptions!$B$8*$B62,""))</f>
        <v/>
      </c>
      <c r="D62" s="65">
        <f>IF($A62="","",IFERROR(SUMIFS('Activity Log'!$G$5:$G$104,'Activity Log'!$B$5:$B$104,"&gt;="&amp;$A62,'Activity Log'!$B$5:$B$104,"&lt;"&amp;DATE(YEAR($A62),MONTH($A62)+1,1),'Activity Log'!$J$5:$J$104,"Completed"),""))</f>
        <v/>
      </c>
      <c r="E62" s="65">
        <f>IF(OR($C62="",$D62=""),"",IFERROR($D62-$C62,""))</f>
        <v/>
      </c>
      <c r="F62" s="65">
        <f>IF(OR($A62="",$B62=""),"",IFERROR(Assumptions!$B$9*$B62,""))</f>
        <v/>
      </c>
      <c r="G62" s="65">
        <f>IF($A62="","",IFERROR(SUMIFS('Activity Log'!$H$5:$H$104,'Activity Log'!$B$5:$B$104,"&gt;="&amp;$A62,'Activity Log'!$B$5:$B$104,"&lt;"&amp;DATE(YEAR($A62),MONTH($A62)+1,1),'Activity Log'!$J$5:$J$104,"Completed"),""))</f>
        <v/>
      </c>
      <c r="H62" s="65">
        <f>IF(OR($F62="",$G62=""),"",IFERROR($G62-$F62,""))</f>
        <v/>
      </c>
      <c r="I62" s="30">
        <f>IF(OR($A62="",$B62=""),"",IFERROR(ROUND(Assumptions!$B$10*$B62,0),""))</f>
        <v/>
      </c>
      <c r="J62" s="30">
        <f>IF($A62="","",IFERROR(COUNTIFS('Activity Log'!$B$5:$B$104,"&gt;="&amp;$A62,'Activity Log'!$B$5:$B$104,"&lt;"&amp;DATE(YEAR($A62),MONTH($A62)+1,1),'Activity Log'!$D$5:$D$104,"New Policy",'Activity Log'!$J$5:$J$104,"Completed"),""))</f>
        <v/>
      </c>
      <c r="K62" s="30">
        <f>IF(OR($A62="",$B62=""),"",IFERROR(ROUND(Assumptions!$B$11*$B62,0),""))</f>
        <v/>
      </c>
      <c r="L62" s="30">
        <f>IF($A62="","",IFERROR(COUNTIFS('Activity Log'!$B$5:$B$104,"&gt;="&amp;$A62,'Activity Log'!$B$5:$B$104,"&lt;"&amp;DATE(YEAR($A62),MONTH($A62)+1,1),'Activity Log'!$D$5:$D$104,"Quote",'Activity Log'!$J$5:$J$104,"Completed"),""))</f>
        <v/>
      </c>
      <c r="M62" s="30">
        <f>IF(OR($A62="",$B62=""),"",IFERROR(ROUND(Assumptions!$B$12*$B62,0),""))</f>
        <v/>
      </c>
      <c r="N62" s="30">
        <f>IF($A62="","",IFERROR(COUNTIFS('Activity Log'!$B$5:$B$104,"&gt;="&amp;$A62,'Activity Log'!$B$5:$B$104,"&lt;"&amp;DATE(YEAR($A62),MONTH($A62)+1,1),'Activity Log'!$D$5:$D$104,"Client Contact",'Activity Log'!$J$5:$J$104,"Completed"),""))</f>
        <v/>
      </c>
      <c r="O62" s="66">
        <f>IF(OR($A62="",$B62=""),"",IFERROR(Assumptions!$B$13*$B62,""))</f>
        <v/>
      </c>
      <c r="P62" s="66">
        <f>IF($A62="","",IFERROR(SUMIFS('Activity Log'!$I$5:$I$104,'Activity Log'!$B$5:$B$104,"&gt;="&amp;$A62,'Activity Log'!$B$5:$B$104,"&lt;"&amp;DATE(YEAR($A62),MONTH($A62)+1,1),'Activity Log'!$J$5:$J$104,"Completed"),""))</f>
        <v/>
      </c>
      <c r="Q62" s="67">
        <f>IF(OR($C62="",$C62=0),"",IFERROR($D62/$C62,""))</f>
        <v/>
      </c>
      <c r="R62" s="12">
        <f>IF($A62="","",IF($A62&gt;DATE(YEAR(TODAY()),MONTH(TODAY()),1),"Future month",IF(DATE(YEAR($A62),MONTH($A62)+1,1)&gt;TODAY(),"Current month - review",IF($Q62="","No target",IF($Q62&lt;Assumptions!$B$14,"Review progress","On pace")))))</f>
        <v/>
      </c>
    </row>
    <row r="63">
      <c r="A63" s="61" t="n"/>
      <c r="B63" s="24" t="n"/>
      <c r="C63" s="62">
        <f>IF(OR($A63="",$B63=""),"",IFERROR(Assumptions!$B$8*$B63,""))</f>
        <v/>
      </c>
      <c r="D63" s="62">
        <f>IF($A63="","",IFERROR(SUMIFS('Activity Log'!$G$5:$G$104,'Activity Log'!$B$5:$B$104,"&gt;="&amp;$A63,'Activity Log'!$B$5:$B$104,"&lt;"&amp;DATE(YEAR($A63),MONTH($A63)+1,1),'Activity Log'!$J$5:$J$104,"Completed"),""))</f>
        <v/>
      </c>
      <c r="E63" s="62">
        <f>IF(OR($C63="",$D63=""),"",IFERROR($D63-$C63,""))</f>
        <v/>
      </c>
      <c r="F63" s="62">
        <f>IF(OR($A63="",$B63=""),"",IFERROR(Assumptions!$B$9*$B63,""))</f>
        <v/>
      </c>
      <c r="G63" s="62">
        <f>IF($A63="","",IFERROR(SUMIFS('Activity Log'!$H$5:$H$104,'Activity Log'!$B$5:$B$104,"&gt;="&amp;$A63,'Activity Log'!$B$5:$B$104,"&lt;"&amp;DATE(YEAR($A63),MONTH($A63)+1,1),'Activity Log'!$J$5:$J$104,"Completed"),""))</f>
        <v/>
      </c>
      <c r="H63" s="62">
        <f>IF(OR($F63="",$G63=""),"",IFERROR($G63-$F63,""))</f>
        <v/>
      </c>
      <c r="I63" s="26">
        <f>IF(OR($A63="",$B63=""),"",IFERROR(ROUND(Assumptions!$B$10*$B63,0),""))</f>
        <v/>
      </c>
      <c r="J63" s="26">
        <f>IF($A63="","",IFERROR(COUNTIFS('Activity Log'!$B$5:$B$104,"&gt;="&amp;$A63,'Activity Log'!$B$5:$B$104,"&lt;"&amp;DATE(YEAR($A63),MONTH($A63)+1,1),'Activity Log'!$D$5:$D$104,"New Policy",'Activity Log'!$J$5:$J$104,"Completed"),""))</f>
        <v/>
      </c>
      <c r="K63" s="26">
        <f>IF(OR($A63="",$B63=""),"",IFERROR(ROUND(Assumptions!$B$11*$B63,0),""))</f>
        <v/>
      </c>
      <c r="L63" s="26">
        <f>IF($A63="","",IFERROR(COUNTIFS('Activity Log'!$B$5:$B$104,"&gt;="&amp;$A63,'Activity Log'!$B$5:$B$104,"&lt;"&amp;DATE(YEAR($A63),MONTH($A63)+1,1),'Activity Log'!$D$5:$D$104,"Quote",'Activity Log'!$J$5:$J$104,"Completed"),""))</f>
        <v/>
      </c>
      <c r="M63" s="26">
        <f>IF(OR($A63="",$B63=""),"",IFERROR(ROUND(Assumptions!$B$12*$B63,0),""))</f>
        <v/>
      </c>
      <c r="N63" s="26">
        <f>IF($A63="","",IFERROR(COUNTIFS('Activity Log'!$B$5:$B$104,"&gt;="&amp;$A63,'Activity Log'!$B$5:$B$104,"&lt;"&amp;DATE(YEAR($A63),MONTH($A63)+1,1),'Activity Log'!$D$5:$D$104,"Client Contact",'Activity Log'!$J$5:$J$104,"Completed"),""))</f>
        <v/>
      </c>
      <c r="O63" s="63">
        <f>IF(OR($A63="",$B63=""),"",IFERROR(Assumptions!$B$13*$B63,""))</f>
        <v/>
      </c>
      <c r="P63" s="63">
        <f>IF($A63="","",IFERROR(SUMIFS('Activity Log'!$I$5:$I$104,'Activity Log'!$B$5:$B$104,"&gt;="&amp;$A63,'Activity Log'!$B$5:$B$104,"&lt;"&amp;DATE(YEAR($A63),MONTH($A63)+1,1),'Activity Log'!$J$5:$J$104,"Completed"),""))</f>
        <v/>
      </c>
      <c r="Q63" s="64">
        <f>IF(OR($C63="",$C63=0),"",IFERROR($D63/$C63,""))</f>
        <v/>
      </c>
      <c r="R63" s="5">
        <f>IF($A63="","",IF($A63&gt;DATE(YEAR(TODAY()),MONTH(TODAY()),1),"Future month",IF(DATE(YEAR($A63),MONTH($A63)+1,1)&gt;TODAY(),"Current month - review",IF($Q63="","No target",IF($Q63&lt;Assumptions!$B$14,"Review progress","On pace")))))</f>
        <v/>
      </c>
    </row>
    <row r="64">
      <c r="A64" s="61" t="n"/>
      <c r="B64" s="24" t="n"/>
      <c r="C64" s="65">
        <f>IF(OR($A64="",$B64=""),"",IFERROR(Assumptions!$B$8*$B64,""))</f>
        <v/>
      </c>
      <c r="D64" s="65">
        <f>IF($A64="","",IFERROR(SUMIFS('Activity Log'!$G$5:$G$104,'Activity Log'!$B$5:$B$104,"&gt;="&amp;$A64,'Activity Log'!$B$5:$B$104,"&lt;"&amp;DATE(YEAR($A64),MONTH($A64)+1,1),'Activity Log'!$J$5:$J$104,"Completed"),""))</f>
        <v/>
      </c>
      <c r="E64" s="65">
        <f>IF(OR($C64="",$D64=""),"",IFERROR($D64-$C64,""))</f>
        <v/>
      </c>
      <c r="F64" s="65">
        <f>IF(OR($A64="",$B64=""),"",IFERROR(Assumptions!$B$9*$B64,""))</f>
        <v/>
      </c>
      <c r="G64" s="65">
        <f>IF($A64="","",IFERROR(SUMIFS('Activity Log'!$H$5:$H$104,'Activity Log'!$B$5:$B$104,"&gt;="&amp;$A64,'Activity Log'!$B$5:$B$104,"&lt;"&amp;DATE(YEAR($A64),MONTH($A64)+1,1),'Activity Log'!$J$5:$J$104,"Completed"),""))</f>
        <v/>
      </c>
      <c r="H64" s="65">
        <f>IF(OR($F64="",$G64=""),"",IFERROR($G64-$F64,""))</f>
        <v/>
      </c>
      <c r="I64" s="30">
        <f>IF(OR($A64="",$B64=""),"",IFERROR(ROUND(Assumptions!$B$10*$B64,0),""))</f>
        <v/>
      </c>
      <c r="J64" s="30">
        <f>IF($A64="","",IFERROR(COUNTIFS('Activity Log'!$B$5:$B$104,"&gt;="&amp;$A64,'Activity Log'!$B$5:$B$104,"&lt;"&amp;DATE(YEAR($A64),MONTH($A64)+1,1),'Activity Log'!$D$5:$D$104,"New Policy",'Activity Log'!$J$5:$J$104,"Completed"),""))</f>
        <v/>
      </c>
      <c r="K64" s="30">
        <f>IF(OR($A64="",$B64=""),"",IFERROR(ROUND(Assumptions!$B$11*$B64,0),""))</f>
        <v/>
      </c>
      <c r="L64" s="30">
        <f>IF($A64="","",IFERROR(COUNTIFS('Activity Log'!$B$5:$B$104,"&gt;="&amp;$A64,'Activity Log'!$B$5:$B$104,"&lt;"&amp;DATE(YEAR($A64),MONTH($A64)+1,1),'Activity Log'!$D$5:$D$104,"Quote",'Activity Log'!$J$5:$J$104,"Completed"),""))</f>
        <v/>
      </c>
      <c r="M64" s="30">
        <f>IF(OR($A64="",$B64=""),"",IFERROR(ROUND(Assumptions!$B$12*$B64,0),""))</f>
        <v/>
      </c>
      <c r="N64" s="30">
        <f>IF($A64="","",IFERROR(COUNTIFS('Activity Log'!$B$5:$B$104,"&gt;="&amp;$A64,'Activity Log'!$B$5:$B$104,"&lt;"&amp;DATE(YEAR($A64),MONTH($A64)+1,1),'Activity Log'!$D$5:$D$104,"Client Contact",'Activity Log'!$J$5:$J$104,"Completed"),""))</f>
        <v/>
      </c>
      <c r="O64" s="66">
        <f>IF(OR($A64="",$B64=""),"",IFERROR(Assumptions!$B$13*$B64,""))</f>
        <v/>
      </c>
      <c r="P64" s="66">
        <f>IF($A64="","",IFERROR(SUMIFS('Activity Log'!$I$5:$I$104,'Activity Log'!$B$5:$B$104,"&gt;="&amp;$A64,'Activity Log'!$B$5:$B$104,"&lt;"&amp;DATE(YEAR($A64),MONTH($A64)+1,1),'Activity Log'!$J$5:$J$104,"Completed"),""))</f>
        <v/>
      </c>
      <c r="Q64" s="67">
        <f>IF(OR($C64="",$C64=0),"",IFERROR($D64/$C64,""))</f>
        <v/>
      </c>
      <c r="R64" s="12">
        <f>IF($A64="","",IF($A64&gt;DATE(YEAR(TODAY()),MONTH(TODAY()),1),"Future month",IF(DATE(YEAR($A64),MONTH($A64)+1,1)&gt;TODAY(),"Current month - review",IF($Q64="","No target",IF($Q64&lt;Assumptions!$B$14,"Review progress","On pace")))))</f>
        <v/>
      </c>
    </row>
    <row r="65">
      <c r="A65" s="61" t="n"/>
      <c r="B65" s="24" t="n"/>
      <c r="C65" s="62">
        <f>IF(OR($A65="",$B65=""),"",IFERROR(Assumptions!$B$8*$B65,""))</f>
        <v/>
      </c>
      <c r="D65" s="62">
        <f>IF($A65="","",IFERROR(SUMIFS('Activity Log'!$G$5:$G$104,'Activity Log'!$B$5:$B$104,"&gt;="&amp;$A65,'Activity Log'!$B$5:$B$104,"&lt;"&amp;DATE(YEAR($A65),MONTH($A65)+1,1),'Activity Log'!$J$5:$J$104,"Completed"),""))</f>
        <v/>
      </c>
      <c r="E65" s="62">
        <f>IF(OR($C65="",$D65=""),"",IFERROR($D65-$C65,""))</f>
        <v/>
      </c>
      <c r="F65" s="62">
        <f>IF(OR($A65="",$B65=""),"",IFERROR(Assumptions!$B$9*$B65,""))</f>
        <v/>
      </c>
      <c r="G65" s="62">
        <f>IF($A65="","",IFERROR(SUMIFS('Activity Log'!$H$5:$H$104,'Activity Log'!$B$5:$B$104,"&gt;="&amp;$A65,'Activity Log'!$B$5:$B$104,"&lt;"&amp;DATE(YEAR($A65),MONTH($A65)+1,1),'Activity Log'!$J$5:$J$104,"Completed"),""))</f>
        <v/>
      </c>
      <c r="H65" s="62">
        <f>IF(OR($F65="",$G65=""),"",IFERROR($G65-$F65,""))</f>
        <v/>
      </c>
      <c r="I65" s="26">
        <f>IF(OR($A65="",$B65=""),"",IFERROR(ROUND(Assumptions!$B$10*$B65,0),""))</f>
        <v/>
      </c>
      <c r="J65" s="26">
        <f>IF($A65="","",IFERROR(COUNTIFS('Activity Log'!$B$5:$B$104,"&gt;="&amp;$A65,'Activity Log'!$B$5:$B$104,"&lt;"&amp;DATE(YEAR($A65),MONTH($A65)+1,1),'Activity Log'!$D$5:$D$104,"New Policy",'Activity Log'!$J$5:$J$104,"Completed"),""))</f>
        <v/>
      </c>
      <c r="K65" s="26">
        <f>IF(OR($A65="",$B65=""),"",IFERROR(ROUND(Assumptions!$B$11*$B65,0),""))</f>
        <v/>
      </c>
      <c r="L65" s="26">
        <f>IF($A65="","",IFERROR(COUNTIFS('Activity Log'!$B$5:$B$104,"&gt;="&amp;$A65,'Activity Log'!$B$5:$B$104,"&lt;"&amp;DATE(YEAR($A65),MONTH($A65)+1,1),'Activity Log'!$D$5:$D$104,"Quote",'Activity Log'!$J$5:$J$104,"Completed"),""))</f>
        <v/>
      </c>
      <c r="M65" s="26">
        <f>IF(OR($A65="",$B65=""),"",IFERROR(ROUND(Assumptions!$B$12*$B65,0),""))</f>
        <v/>
      </c>
      <c r="N65" s="26">
        <f>IF($A65="","",IFERROR(COUNTIFS('Activity Log'!$B$5:$B$104,"&gt;="&amp;$A65,'Activity Log'!$B$5:$B$104,"&lt;"&amp;DATE(YEAR($A65),MONTH($A65)+1,1),'Activity Log'!$D$5:$D$104,"Client Contact",'Activity Log'!$J$5:$J$104,"Completed"),""))</f>
        <v/>
      </c>
      <c r="O65" s="63">
        <f>IF(OR($A65="",$B65=""),"",IFERROR(Assumptions!$B$13*$B65,""))</f>
        <v/>
      </c>
      <c r="P65" s="63">
        <f>IF($A65="","",IFERROR(SUMIFS('Activity Log'!$I$5:$I$104,'Activity Log'!$B$5:$B$104,"&gt;="&amp;$A65,'Activity Log'!$B$5:$B$104,"&lt;"&amp;DATE(YEAR($A65),MONTH($A65)+1,1),'Activity Log'!$J$5:$J$104,"Completed"),""))</f>
        <v/>
      </c>
      <c r="Q65" s="64">
        <f>IF(OR($C65="",$C65=0),"",IFERROR($D65/$C65,""))</f>
        <v/>
      </c>
      <c r="R65" s="5">
        <f>IF($A65="","",IF($A65&gt;DATE(YEAR(TODAY()),MONTH(TODAY()),1),"Future month",IF(DATE(YEAR($A65),MONTH($A65)+1,1)&gt;TODAY(),"Current month - review",IF($Q65="","No target",IF($Q65&lt;Assumptions!$B$14,"Review progress","On pace")))))</f>
        <v/>
      </c>
    </row>
    <row r="66">
      <c r="A66" s="61" t="n"/>
      <c r="B66" s="24" t="n"/>
      <c r="C66" s="65">
        <f>IF(OR($A66="",$B66=""),"",IFERROR(Assumptions!$B$8*$B66,""))</f>
        <v/>
      </c>
      <c r="D66" s="65">
        <f>IF($A66="","",IFERROR(SUMIFS('Activity Log'!$G$5:$G$104,'Activity Log'!$B$5:$B$104,"&gt;="&amp;$A66,'Activity Log'!$B$5:$B$104,"&lt;"&amp;DATE(YEAR($A66),MONTH($A66)+1,1),'Activity Log'!$J$5:$J$104,"Completed"),""))</f>
        <v/>
      </c>
      <c r="E66" s="65">
        <f>IF(OR($C66="",$D66=""),"",IFERROR($D66-$C66,""))</f>
        <v/>
      </c>
      <c r="F66" s="65">
        <f>IF(OR($A66="",$B66=""),"",IFERROR(Assumptions!$B$9*$B66,""))</f>
        <v/>
      </c>
      <c r="G66" s="65">
        <f>IF($A66="","",IFERROR(SUMIFS('Activity Log'!$H$5:$H$104,'Activity Log'!$B$5:$B$104,"&gt;="&amp;$A66,'Activity Log'!$B$5:$B$104,"&lt;"&amp;DATE(YEAR($A66),MONTH($A66)+1,1),'Activity Log'!$J$5:$J$104,"Completed"),""))</f>
        <v/>
      </c>
      <c r="H66" s="65">
        <f>IF(OR($F66="",$G66=""),"",IFERROR($G66-$F66,""))</f>
        <v/>
      </c>
      <c r="I66" s="30">
        <f>IF(OR($A66="",$B66=""),"",IFERROR(ROUND(Assumptions!$B$10*$B66,0),""))</f>
        <v/>
      </c>
      <c r="J66" s="30">
        <f>IF($A66="","",IFERROR(COUNTIFS('Activity Log'!$B$5:$B$104,"&gt;="&amp;$A66,'Activity Log'!$B$5:$B$104,"&lt;"&amp;DATE(YEAR($A66),MONTH($A66)+1,1),'Activity Log'!$D$5:$D$104,"New Policy",'Activity Log'!$J$5:$J$104,"Completed"),""))</f>
        <v/>
      </c>
      <c r="K66" s="30">
        <f>IF(OR($A66="",$B66=""),"",IFERROR(ROUND(Assumptions!$B$11*$B66,0),""))</f>
        <v/>
      </c>
      <c r="L66" s="30">
        <f>IF($A66="","",IFERROR(COUNTIFS('Activity Log'!$B$5:$B$104,"&gt;="&amp;$A66,'Activity Log'!$B$5:$B$104,"&lt;"&amp;DATE(YEAR($A66),MONTH($A66)+1,1),'Activity Log'!$D$5:$D$104,"Quote",'Activity Log'!$J$5:$J$104,"Completed"),""))</f>
        <v/>
      </c>
      <c r="M66" s="30">
        <f>IF(OR($A66="",$B66=""),"",IFERROR(ROUND(Assumptions!$B$12*$B66,0),""))</f>
        <v/>
      </c>
      <c r="N66" s="30">
        <f>IF($A66="","",IFERROR(COUNTIFS('Activity Log'!$B$5:$B$104,"&gt;="&amp;$A66,'Activity Log'!$B$5:$B$104,"&lt;"&amp;DATE(YEAR($A66),MONTH($A66)+1,1),'Activity Log'!$D$5:$D$104,"Client Contact",'Activity Log'!$J$5:$J$104,"Completed"),""))</f>
        <v/>
      </c>
      <c r="O66" s="66">
        <f>IF(OR($A66="",$B66=""),"",IFERROR(Assumptions!$B$13*$B66,""))</f>
        <v/>
      </c>
      <c r="P66" s="66">
        <f>IF($A66="","",IFERROR(SUMIFS('Activity Log'!$I$5:$I$104,'Activity Log'!$B$5:$B$104,"&gt;="&amp;$A66,'Activity Log'!$B$5:$B$104,"&lt;"&amp;DATE(YEAR($A66),MONTH($A66)+1,1),'Activity Log'!$J$5:$J$104,"Completed"),""))</f>
        <v/>
      </c>
      <c r="Q66" s="67">
        <f>IF(OR($C66="",$C66=0),"",IFERROR($D66/$C66,""))</f>
        <v/>
      </c>
      <c r="R66" s="12">
        <f>IF($A66="","",IF($A66&gt;DATE(YEAR(TODAY()),MONTH(TODAY()),1),"Future month",IF(DATE(YEAR($A66),MONTH($A66)+1,1)&gt;TODAY(),"Current month - review",IF($Q66="","No target",IF($Q66&lt;Assumptions!$B$14,"Review progress","On pace")))))</f>
        <v/>
      </c>
    </row>
    <row r="67">
      <c r="A67" s="61" t="n"/>
      <c r="B67" s="24" t="n"/>
      <c r="C67" s="62">
        <f>IF(OR($A67="",$B67=""),"",IFERROR(Assumptions!$B$8*$B67,""))</f>
        <v/>
      </c>
      <c r="D67" s="62">
        <f>IF($A67="","",IFERROR(SUMIFS('Activity Log'!$G$5:$G$104,'Activity Log'!$B$5:$B$104,"&gt;="&amp;$A67,'Activity Log'!$B$5:$B$104,"&lt;"&amp;DATE(YEAR($A67),MONTH($A67)+1,1),'Activity Log'!$J$5:$J$104,"Completed"),""))</f>
        <v/>
      </c>
      <c r="E67" s="62">
        <f>IF(OR($C67="",$D67=""),"",IFERROR($D67-$C67,""))</f>
        <v/>
      </c>
      <c r="F67" s="62">
        <f>IF(OR($A67="",$B67=""),"",IFERROR(Assumptions!$B$9*$B67,""))</f>
        <v/>
      </c>
      <c r="G67" s="62">
        <f>IF($A67="","",IFERROR(SUMIFS('Activity Log'!$H$5:$H$104,'Activity Log'!$B$5:$B$104,"&gt;="&amp;$A67,'Activity Log'!$B$5:$B$104,"&lt;"&amp;DATE(YEAR($A67),MONTH($A67)+1,1),'Activity Log'!$J$5:$J$104,"Completed"),""))</f>
        <v/>
      </c>
      <c r="H67" s="62">
        <f>IF(OR($F67="",$G67=""),"",IFERROR($G67-$F67,""))</f>
        <v/>
      </c>
      <c r="I67" s="26">
        <f>IF(OR($A67="",$B67=""),"",IFERROR(ROUND(Assumptions!$B$10*$B67,0),""))</f>
        <v/>
      </c>
      <c r="J67" s="26">
        <f>IF($A67="","",IFERROR(COUNTIFS('Activity Log'!$B$5:$B$104,"&gt;="&amp;$A67,'Activity Log'!$B$5:$B$104,"&lt;"&amp;DATE(YEAR($A67),MONTH($A67)+1,1),'Activity Log'!$D$5:$D$104,"New Policy",'Activity Log'!$J$5:$J$104,"Completed"),""))</f>
        <v/>
      </c>
      <c r="K67" s="26">
        <f>IF(OR($A67="",$B67=""),"",IFERROR(ROUND(Assumptions!$B$11*$B67,0),""))</f>
        <v/>
      </c>
      <c r="L67" s="26">
        <f>IF($A67="","",IFERROR(COUNTIFS('Activity Log'!$B$5:$B$104,"&gt;="&amp;$A67,'Activity Log'!$B$5:$B$104,"&lt;"&amp;DATE(YEAR($A67),MONTH($A67)+1,1),'Activity Log'!$D$5:$D$104,"Quote",'Activity Log'!$J$5:$J$104,"Completed"),""))</f>
        <v/>
      </c>
      <c r="M67" s="26">
        <f>IF(OR($A67="",$B67=""),"",IFERROR(ROUND(Assumptions!$B$12*$B67,0),""))</f>
        <v/>
      </c>
      <c r="N67" s="26">
        <f>IF($A67="","",IFERROR(COUNTIFS('Activity Log'!$B$5:$B$104,"&gt;="&amp;$A67,'Activity Log'!$B$5:$B$104,"&lt;"&amp;DATE(YEAR($A67),MONTH($A67)+1,1),'Activity Log'!$D$5:$D$104,"Client Contact",'Activity Log'!$J$5:$J$104,"Completed"),""))</f>
        <v/>
      </c>
      <c r="O67" s="63">
        <f>IF(OR($A67="",$B67=""),"",IFERROR(Assumptions!$B$13*$B67,""))</f>
        <v/>
      </c>
      <c r="P67" s="63">
        <f>IF($A67="","",IFERROR(SUMIFS('Activity Log'!$I$5:$I$104,'Activity Log'!$B$5:$B$104,"&gt;="&amp;$A67,'Activity Log'!$B$5:$B$104,"&lt;"&amp;DATE(YEAR($A67),MONTH($A67)+1,1),'Activity Log'!$J$5:$J$104,"Completed"),""))</f>
        <v/>
      </c>
      <c r="Q67" s="64">
        <f>IF(OR($C67="",$C67=0),"",IFERROR($D67/$C67,""))</f>
        <v/>
      </c>
      <c r="R67" s="5">
        <f>IF($A67="","",IF($A67&gt;DATE(YEAR(TODAY()),MONTH(TODAY()),1),"Future month",IF(DATE(YEAR($A67),MONTH($A67)+1,1)&gt;TODAY(),"Current month - review",IF($Q67="","No target",IF($Q67&lt;Assumptions!$B$14,"Review progress","On pace")))))</f>
        <v/>
      </c>
    </row>
    <row r="68">
      <c r="A68" s="61" t="n"/>
      <c r="B68" s="24" t="n"/>
      <c r="C68" s="65">
        <f>IF(OR($A68="",$B68=""),"",IFERROR(Assumptions!$B$8*$B68,""))</f>
        <v/>
      </c>
      <c r="D68" s="65">
        <f>IF($A68="","",IFERROR(SUMIFS('Activity Log'!$G$5:$G$104,'Activity Log'!$B$5:$B$104,"&gt;="&amp;$A68,'Activity Log'!$B$5:$B$104,"&lt;"&amp;DATE(YEAR($A68),MONTH($A68)+1,1),'Activity Log'!$J$5:$J$104,"Completed"),""))</f>
        <v/>
      </c>
      <c r="E68" s="65">
        <f>IF(OR($C68="",$D68=""),"",IFERROR($D68-$C68,""))</f>
        <v/>
      </c>
      <c r="F68" s="65">
        <f>IF(OR($A68="",$B68=""),"",IFERROR(Assumptions!$B$9*$B68,""))</f>
        <v/>
      </c>
      <c r="G68" s="65">
        <f>IF($A68="","",IFERROR(SUMIFS('Activity Log'!$H$5:$H$104,'Activity Log'!$B$5:$B$104,"&gt;="&amp;$A68,'Activity Log'!$B$5:$B$104,"&lt;"&amp;DATE(YEAR($A68),MONTH($A68)+1,1),'Activity Log'!$J$5:$J$104,"Completed"),""))</f>
        <v/>
      </c>
      <c r="H68" s="65">
        <f>IF(OR($F68="",$G68=""),"",IFERROR($G68-$F68,""))</f>
        <v/>
      </c>
      <c r="I68" s="30">
        <f>IF(OR($A68="",$B68=""),"",IFERROR(ROUND(Assumptions!$B$10*$B68,0),""))</f>
        <v/>
      </c>
      <c r="J68" s="30">
        <f>IF($A68="","",IFERROR(COUNTIFS('Activity Log'!$B$5:$B$104,"&gt;="&amp;$A68,'Activity Log'!$B$5:$B$104,"&lt;"&amp;DATE(YEAR($A68),MONTH($A68)+1,1),'Activity Log'!$D$5:$D$104,"New Policy",'Activity Log'!$J$5:$J$104,"Completed"),""))</f>
        <v/>
      </c>
      <c r="K68" s="30">
        <f>IF(OR($A68="",$B68=""),"",IFERROR(ROUND(Assumptions!$B$11*$B68,0),""))</f>
        <v/>
      </c>
      <c r="L68" s="30">
        <f>IF($A68="","",IFERROR(COUNTIFS('Activity Log'!$B$5:$B$104,"&gt;="&amp;$A68,'Activity Log'!$B$5:$B$104,"&lt;"&amp;DATE(YEAR($A68),MONTH($A68)+1,1),'Activity Log'!$D$5:$D$104,"Quote",'Activity Log'!$J$5:$J$104,"Completed"),""))</f>
        <v/>
      </c>
      <c r="M68" s="30">
        <f>IF(OR($A68="",$B68=""),"",IFERROR(ROUND(Assumptions!$B$12*$B68,0),""))</f>
        <v/>
      </c>
      <c r="N68" s="30">
        <f>IF($A68="","",IFERROR(COUNTIFS('Activity Log'!$B$5:$B$104,"&gt;="&amp;$A68,'Activity Log'!$B$5:$B$104,"&lt;"&amp;DATE(YEAR($A68),MONTH($A68)+1,1),'Activity Log'!$D$5:$D$104,"Client Contact",'Activity Log'!$J$5:$J$104,"Completed"),""))</f>
        <v/>
      </c>
      <c r="O68" s="66">
        <f>IF(OR($A68="",$B68=""),"",IFERROR(Assumptions!$B$13*$B68,""))</f>
        <v/>
      </c>
      <c r="P68" s="66">
        <f>IF($A68="","",IFERROR(SUMIFS('Activity Log'!$I$5:$I$104,'Activity Log'!$B$5:$B$104,"&gt;="&amp;$A68,'Activity Log'!$B$5:$B$104,"&lt;"&amp;DATE(YEAR($A68),MONTH($A68)+1,1),'Activity Log'!$J$5:$J$104,"Completed"),""))</f>
        <v/>
      </c>
      <c r="Q68" s="67">
        <f>IF(OR($C68="",$C68=0),"",IFERROR($D68/$C68,""))</f>
        <v/>
      </c>
      <c r="R68" s="12">
        <f>IF($A68="","",IF($A68&gt;DATE(YEAR(TODAY()),MONTH(TODAY()),1),"Future month",IF(DATE(YEAR($A68),MONTH($A68)+1,1)&gt;TODAY(),"Current month - review",IF($Q68="","No target",IF($Q68&lt;Assumptions!$B$14,"Review progress","On pace")))))</f>
        <v/>
      </c>
    </row>
    <row r="69">
      <c r="A69" s="61" t="n"/>
      <c r="B69" s="24" t="n"/>
      <c r="C69" s="62">
        <f>IF(OR($A69="",$B69=""),"",IFERROR(Assumptions!$B$8*$B69,""))</f>
        <v/>
      </c>
      <c r="D69" s="62">
        <f>IF($A69="","",IFERROR(SUMIFS('Activity Log'!$G$5:$G$104,'Activity Log'!$B$5:$B$104,"&gt;="&amp;$A69,'Activity Log'!$B$5:$B$104,"&lt;"&amp;DATE(YEAR($A69),MONTH($A69)+1,1),'Activity Log'!$J$5:$J$104,"Completed"),""))</f>
        <v/>
      </c>
      <c r="E69" s="62">
        <f>IF(OR($C69="",$D69=""),"",IFERROR($D69-$C69,""))</f>
        <v/>
      </c>
      <c r="F69" s="62">
        <f>IF(OR($A69="",$B69=""),"",IFERROR(Assumptions!$B$9*$B69,""))</f>
        <v/>
      </c>
      <c r="G69" s="62">
        <f>IF($A69="","",IFERROR(SUMIFS('Activity Log'!$H$5:$H$104,'Activity Log'!$B$5:$B$104,"&gt;="&amp;$A69,'Activity Log'!$B$5:$B$104,"&lt;"&amp;DATE(YEAR($A69),MONTH($A69)+1,1),'Activity Log'!$J$5:$J$104,"Completed"),""))</f>
        <v/>
      </c>
      <c r="H69" s="62">
        <f>IF(OR($F69="",$G69=""),"",IFERROR($G69-$F69,""))</f>
        <v/>
      </c>
      <c r="I69" s="26">
        <f>IF(OR($A69="",$B69=""),"",IFERROR(ROUND(Assumptions!$B$10*$B69,0),""))</f>
        <v/>
      </c>
      <c r="J69" s="26">
        <f>IF($A69="","",IFERROR(COUNTIFS('Activity Log'!$B$5:$B$104,"&gt;="&amp;$A69,'Activity Log'!$B$5:$B$104,"&lt;"&amp;DATE(YEAR($A69),MONTH($A69)+1,1),'Activity Log'!$D$5:$D$104,"New Policy",'Activity Log'!$J$5:$J$104,"Completed"),""))</f>
        <v/>
      </c>
      <c r="K69" s="26">
        <f>IF(OR($A69="",$B69=""),"",IFERROR(ROUND(Assumptions!$B$11*$B69,0),""))</f>
        <v/>
      </c>
      <c r="L69" s="26">
        <f>IF($A69="","",IFERROR(COUNTIFS('Activity Log'!$B$5:$B$104,"&gt;="&amp;$A69,'Activity Log'!$B$5:$B$104,"&lt;"&amp;DATE(YEAR($A69),MONTH($A69)+1,1),'Activity Log'!$D$5:$D$104,"Quote",'Activity Log'!$J$5:$J$104,"Completed"),""))</f>
        <v/>
      </c>
      <c r="M69" s="26">
        <f>IF(OR($A69="",$B69=""),"",IFERROR(ROUND(Assumptions!$B$12*$B69,0),""))</f>
        <v/>
      </c>
      <c r="N69" s="26">
        <f>IF($A69="","",IFERROR(COUNTIFS('Activity Log'!$B$5:$B$104,"&gt;="&amp;$A69,'Activity Log'!$B$5:$B$104,"&lt;"&amp;DATE(YEAR($A69),MONTH($A69)+1,1),'Activity Log'!$D$5:$D$104,"Client Contact",'Activity Log'!$J$5:$J$104,"Completed"),""))</f>
        <v/>
      </c>
      <c r="O69" s="63">
        <f>IF(OR($A69="",$B69=""),"",IFERROR(Assumptions!$B$13*$B69,""))</f>
        <v/>
      </c>
      <c r="P69" s="63">
        <f>IF($A69="","",IFERROR(SUMIFS('Activity Log'!$I$5:$I$104,'Activity Log'!$B$5:$B$104,"&gt;="&amp;$A69,'Activity Log'!$B$5:$B$104,"&lt;"&amp;DATE(YEAR($A69),MONTH($A69)+1,1),'Activity Log'!$J$5:$J$104,"Completed"),""))</f>
        <v/>
      </c>
      <c r="Q69" s="64">
        <f>IF(OR($C69="",$C69=0),"",IFERROR($D69/$C69,""))</f>
        <v/>
      </c>
      <c r="R69" s="5">
        <f>IF($A69="","",IF($A69&gt;DATE(YEAR(TODAY()),MONTH(TODAY()),1),"Future month",IF(DATE(YEAR($A69),MONTH($A69)+1,1)&gt;TODAY(),"Current month - review",IF($Q69="","No target",IF($Q69&lt;Assumptions!$B$14,"Review progress","On pace")))))</f>
        <v/>
      </c>
    </row>
    <row r="70">
      <c r="A70" s="61" t="n"/>
      <c r="B70" s="24" t="n"/>
      <c r="C70" s="65">
        <f>IF(OR($A70="",$B70=""),"",IFERROR(Assumptions!$B$8*$B70,""))</f>
        <v/>
      </c>
      <c r="D70" s="65">
        <f>IF($A70="","",IFERROR(SUMIFS('Activity Log'!$G$5:$G$104,'Activity Log'!$B$5:$B$104,"&gt;="&amp;$A70,'Activity Log'!$B$5:$B$104,"&lt;"&amp;DATE(YEAR($A70),MONTH($A70)+1,1),'Activity Log'!$J$5:$J$104,"Completed"),""))</f>
        <v/>
      </c>
      <c r="E70" s="65">
        <f>IF(OR($C70="",$D70=""),"",IFERROR($D70-$C70,""))</f>
        <v/>
      </c>
      <c r="F70" s="65">
        <f>IF(OR($A70="",$B70=""),"",IFERROR(Assumptions!$B$9*$B70,""))</f>
        <v/>
      </c>
      <c r="G70" s="65">
        <f>IF($A70="","",IFERROR(SUMIFS('Activity Log'!$H$5:$H$104,'Activity Log'!$B$5:$B$104,"&gt;="&amp;$A70,'Activity Log'!$B$5:$B$104,"&lt;"&amp;DATE(YEAR($A70),MONTH($A70)+1,1),'Activity Log'!$J$5:$J$104,"Completed"),""))</f>
        <v/>
      </c>
      <c r="H70" s="65">
        <f>IF(OR($F70="",$G70=""),"",IFERROR($G70-$F70,""))</f>
        <v/>
      </c>
      <c r="I70" s="30">
        <f>IF(OR($A70="",$B70=""),"",IFERROR(ROUND(Assumptions!$B$10*$B70,0),""))</f>
        <v/>
      </c>
      <c r="J70" s="30">
        <f>IF($A70="","",IFERROR(COUNTIFS('Activity Log'!$B$5:$B$104,"&gt;="&amp;$A70,'Activity Log'!$B$5:$B$104,"&lt;"&amp;DATE(YEAR($A70),MONTH($A70)+1,1),'Activity Log'!$D$5:$D$104,"New Policy",'Activity Log'!$J$5:$J$104,"Completed"),""))</f>
        <v/>
      </c>
      <c r="K70" s="30">
        <f>IF(OR($A70="",$B70=""),"",IFERROR(ROUND(Assumptions!$B$11*$B70,0),""))</f>
        <v/>
      </c>
      <c r="L70" s="30">
        <f>IF($A70="","",IFERROR(COUNTIFS('Activity Log'!$B$5:$B$104,"&gt;="&amp;$A70,'Activity Log'!$B$5:$B$104,"&lt;"&amp;DATE(YEAR($A70),MONTH($A70)+1,1),'Activity Log'!$D$5:$D$104,"Quote",'Activity Log'!$J$5:$J$104,"Completed"),""))</f>
        <v/>
      </c>
      <c r="M70" s="30">
        <f>IF(OR($A70="",$B70=""),"",IFERROR(ROUND(Assumptions!$B$12*$B70,0),""))</f>
        <v/>
      </c>
      <c r="N70" s="30">
        <f>IF($A70="","",IFERROR(COUNTIFS('Activity Log'!$B$5:$B$104,"&gt;="&amp;$A70,'Activity Log'!$B$5:$B$104,"&lt;"&amp;DATE(YEAR($A70),MONTH($A70)+1,1),'Activity Log'!$D$5:$D$104,"Client Contact",'Activity Log'!$J$5:$J$104,"Completed"),""))</f>
        <v/>
      </c>
      <c r="O70" s="66">
        <f>IF(OR($A70="",$B70=""),"",IFERROR(Assumptions!$B$13*$B70,""))</f>
        <v/>
      </c>
      <c r="P70" s="66">
        <f>IF($A70="","",IFERROR(SUMIFS('Activity Log'!$I$5:$I$104,'Activity Log'!$B$5:$B$104,"&gt;="&amp;$A70,'Activity Log'!$B$5:$B$104,"&lt;"&amp;DATE(YEAR($A70),MONTH($A70)+1,1),'Activity Log'!$J$5:$J$104,"Completed"),""))</f>
        <v/>
      </c>
      <c r="Q70" s="67">
        <f>IF(OR($C70="",$C70=0),"",IFERROR($D70/$C70,""))</f>
        <v/>
      </c>
      <c r="R70" s="12">
        <f>IF($A70="","",IF($A70&gt;DATE(YEAR(TODAY()),MONTH(TODAY()),1),"Future month",IF(DATE(YEAR($A70),MONTH($A70)+1,1)&gt;TODAY(),"Current month - review",IF($Q70="","No target",IF($Q70&lt;Assumptions!$B$14,"Review progress","On pace")))))</f>
        <v/>
      </c>
    </row>
    <row r="71">
      <c r="A71" s="61" t="n"/>
      <c r="B71" s="24" t="n"/>
      <c r="C71" s="62">
        <f>IF(OR($A71="",$B71=""),"",IFERROR(Assumptions!$B$8*$B71,""))</f>
        <v/>
      </c>
      <c r="D71" s="62">
        <f>IF($A71="","",IFERROR(SUMIFS('Activity Log'!$G$5:$G$104,'Activity Log'!$B$5:$B$104,"&gt;="&amp;$A71,'Activity Log'!$B$5:$B$104,"&lt;"&amp;DATE(YEAR($A71),MONTH($A71)+1,1),'Activity Log'!$J$5:$J$104,"Completed"),""))</f>
        <v/>
      </c>
      <c r="E71" s="62">
        <f>IF(OR($C71="",$D71=""),"",IFERROR($D71-$C71,""))</f>
        <v/>
      </c>
      <c r="F71" s="62">
        <f>IF(OR($A71="",$B71=""),"",IFERROR(Assumptions!$B$9*$B71,""))</f>
        <v/>
      </c>
      <c r="G71" s="62">
        <f>IF($A71="","",IFERROR(SUMIFS('Activity Log'!$H$5:$H$104,'Activity Log'!$B$5:$B$104,"&gt;="&amp;$A71,'Activity Log'!$B$5:$B$104,"&lt;"&amp;DATE(YEAR($A71),MONTH($A71)+1,1),'Activity Log'!$J$5:$J$104,"Completed"),""))</f>
        <v/>
      </c>
      <c r="H71" s="62">
        <f>IF(OR($F71="",$G71=""),"",IFERROR($G71-$F71,""))</f>
        <v/>
      </c>
      <c r="I71" s="26">
        <f>IF(OR($A71="",$B71=""),"",IFERROR(ROUND(Assumptions!$B$10*$B71,0),""))</f>
        <v/>
      </c>
      <c r="J71" s="26">
        <f>IF($A71="","",IFERROR(COUNTIFS('Activity Log'!$B$5:$B$104,"&gt;="&amp;$A71,'Activity Log'!$B$5:$B$104,"&lt;"&amp;DATE(YEAR($A71),MONTH($A71)+1,1),'Activity Log'!$D$5:$D$104,"New Policy",'Activity Log'!$J$5:$J$104,"Completed"),""))</f>
        <v/>
      </c>
      <c r="K71" s="26">
        <f>IF(OR($A71="",$B71=""),"",IFERROR(ROUND(Assumptions!$B$11*$B71,0),""))</f>
        <v/>
      </c>
      <c r="L71" s="26">
        <f>IF($A71="","",IFERROR(COUNTIFS('Activity Log'!$B$5:$B$104,"&gt;="&amp;$A71,'Activity Log'!$B$5:$B$104,"&lt;"&amp;DATE(YEAR($A71),MONTH($A71)+1,1),'Activity Log'!$D$5:$D$104,"Quote",'Activity Log'!$J$5:$J$104,"Completed"),""))</f>
        <v/>
      </c>
      <c r="M71" s="26">
        <f>IF(OR($A71="",$B71=""),"",IFERROR(ROUND(Assumptions!$B$12*$B71,0),""))</f>
        <v/>
      </c>
      <c r="N71" s="26">
        <f>IF($A71="","",IFERROR(COUNTIFS('Activity Log'!$B$5:$B$104,"&gt;="&amp;$A71,'Activity Log'!$B$5:$B$104,"&lt;"&amp;DATE(YEAR($A71),MONTH($A71)+1,1),'Activity Log'!$D$5:$D$104,"Client Contact",'Activity Log'!$J$5:$J$104,"Completed"),""))</f>
        <v/>
      </c>
      <c r="O71" s="63">
        <f>IF(OR($A71="",$B71=""),"",IFERROR(Assumptions!$B$13*$B71,""))</f>
        <v/>
      </c>
      <c r="P71" s="63">
        <f>IF($A71="","",IFERROR(SUMIFS('Activity Log'!$I$5:$I$104,'Activity Log'!$B$5:$B$104,"&gt;="&amp;$A71,'Activity Log'!$B$5:$B$104,"&lt;"&amp;DATE(YEAR($A71),MONTH($A71)+1,1),'Activity Log'!$J$5:$J$104,"Completed"),""))</f>
        <v/>
      </c>
      <c r="Q71" s="64">
        <f>IF(OR($C71="",$C71=0),"",IFERROR($D71/$C71,""))</f>
        <v/>
      </c>
      <c r="R71" s="5">
        <f>IF($A71="","",IF($A71&gt;DATE(YEAR(TODAY()),MONTH(TODAY()),1),"Future month",IF(DATE(YEAR($A71),MONTH($A71)+1,1)&gt;TODAY(),"Current month - review",IF($Q71="","No target",IF($Q71&lt;Assumptions!$B$14,"Review progress","On pace")))))</f>
        <v/>
      </c>
    </row>
    <row r="72">
      <c r="A72" s="61" t="n"/>
      <c r="B72" s="24" t="n"/>
      <c r="C72" s="65">
        <f>IF(OR($A72="",$B72=""),"",IFERROR(Assumptions!$B$8*$B72,""))</f>
        <v/>
      </c>
      <c r="D72" s="65">
        <f>IF($A72="","",IFERROR(SUMIFS('Activity Log'!$G$5:$G$104,'Activity Log'!$B$5:$B$104,"&gt;="&amp;$A72,'Activity Log'!$B$5:$B$104,"&lt;"&amp;DATE(YEAR($A72),MONTH($A72)+1,1),'Activity Log'!$J$5:$J$104,"Completed"),""))</f>
        <v/>
      </c>
      <c r="E72" s="65">
        <f>IF(OR($C72="",$D72=""),"",IFERROR($D72-$C72,""))</f>
        <v/>
      </c>
      <c r="F72" s="65">
        <f>IF(OR($A72="",$B72=""),"",IFERROR(Assumptions!$B$9*$B72,""))</f>
        <v/>
      </c>
      <c r="G72" s="65">
        <f>IF($A72="","",IFERROR(SUMIFS('Activity Log'!$H$5:$H$104,'Activity Log'!$B$5:$B$104,"&gt;="&amp;$A72,'Activity Log'!$B$5:$B$104,"&lt;"&amp;DATE(YEAR($A72),MONTH($A72)+1,1),'Activity Log'!$J$5:$J$104,"Completed"),""))</f>
        <v/>
      </c>
      <c r="H72" s="65">
        <f>IF(OR($F72="",$G72=""),"",IFERROR($G72-$F72,""))</f>
        <v/>
      </c>
      <c r="I72" s="30">
        <f>IF(OR($A72="",$B72=""),"",IFERROR(ROUND(Assumptions!$B$10*$B72,0),""))</f>
        <v/>
      </c>
      <c r="J72" s="30">
        <f>IF($A72="","",IFERROR(COUNTIFS('Activity Log'!$B$5:$B$104,"&gt;="&amp;$A72,'Activity Log'!$B$5:$B$104,"&lt;"&amp;DATE(YEAR($A72),MONTH($A72)+1,1),'Activity Log'!$D$5:$D$104,"New Policy",'Activity Log'!$J$5:$J$104,"Completed"),""))</f>
        <v/>
      </c>
      <c r="K72" s="30">
        <f>IF(OR($A72="",$B72=""),"",IFERROR(ROUND(Assumptions!$B$11*$B72,0),""))</f>
        <v/>
      </c>
      <c r="L72" s="30">
        <f>IF($A72="","",IFERROR(COUNTIFS('Activity Log'!$B$5:$B$104,"&gt;="&amp;$A72,'Activity Log'!$B$5:$B$104,"&lt;"&amp;DATE(YEAR($A72),MONTH($A72)+1,1),'Activity Log'!$D$5:$D$104,"Quote",'Activity Log'!$J$5:$J$104,"Completed"),""))</f>
        <v/>
      </c>
      <c r="M72" s="30">
        <f>IF(OR($A72="",$B72=""),"",IFERROR(ROUND(Assumptions!$B$12*$B72,0),""))</f>
        <v/>
      </c>
      <c r="N72" s="30">
        <f>IF($A72="","",IFERROR(COUNTIFS('Activity Log'!$B$5:$B$104,"&gt;="&amp;$A72,'Activity Log'!$B$5:$B$104,"&lt;"&amp;DATE(YEAR($A72),MONTH($A72)+1,1),'Activity Log'!$D$5:$D$104,"Client Contact",'Activity Log'!$J$5:$J$104,"Completed"),""))</f>
        <v/>
      </c>
      <c r="O72" s="66">
        <f>IF(OR($A72="",$B72=""),"",IFERROR(Assumptions!$B$13*$B72,""))</f>
        <v/>
      </c>
      <c r="P72" s="66">
        <f>IF($A72="","",IFERROR(SUMIFS('Activity Log'!$I$5:$I$104,'Activity Log'!$B$5:$B$104,"&gt;="&amp;$A72,'Activity Log'!$B$5:$B$104,"&lt;"&amp;DATE(YEAR($A72),MONTH($A72)+1,1),'Activity Log'!$J$5:$J$104,"Completed"),""))</f>
        <v/>
      </c>
      <c r="Q72" s="67">
        <f>IF(OR($C72="",$C72=0),"",IFERROR($D72/$C72,""))</f>
        <v/>
      </c>
      <c r="R72" s="12">
        <f>IF($A72="","",IF($A72&gt;DATE(YEAR(TODAY()),MONTH(TODAY()),1),"Future month",IF(DATE(YEAR($A72),MONTH($A72)+1,1)&gt;TODAY(),"Current month - review",IF($Q72="","No target",IF($Q72&lt;Assumptions!$B$14,"Review progress","On pace")))))</f>
        <v/>
      </c>
    </row>
    <row r="73">
      <c r="A73" s="61" t="n"/>
      <c r="B73" s="24" t="n"/>
      <c r="C73" s="62">
        <f>IF(OR($A73="",$B73=""),"",IFERROR(Assumptions!$B$8*$B73,""))</f>
        <v/>
      </c>
      <c r="D73" s="62">
        <f>IF($A73="","",IFERROR(SUMIFS('Activity Log'!$G$5:$G$104,'Activity Log'!$B$5:$B$104,"&gt;="&amp;$A73,'Activity Log'!$B$5:$B$104,"&lt;"&amp;DATE(YEAR($A73),MONTH($A73)+1,1),'Activity Log'!$J$5:$J$104,"Completed"),""))</f>
        <v/>
      </c>
      <c r="E73" s="62">
        <f>IF(OR($C73="",$D73=""),"",IFERROR($D73-$C73,""))</f>
        <v/>
      </c>
      <c r="F73" s="62">
        <f>IF(OR($A73="",$B73=""),"",IFERROR(Assumptions!$B$9*$B73,""))</f>
        <v/>
      </c>
      <c r="G73" s="62">
        <f>IF($A73="","",IFERROR(SUMIFS('Activity Log'!$H$5:$H$104,'Activity Log'!$B$5:$B$104,"&gt;="&amp;$A73,'Activity Log'!$B$5:$B$104,"&lt;"&amp;DATE(YEAR($A73),MONTH($A73)+1,1),'Activity Log'!$J$5:$J$104,"Completed"),""))</f>
        <v/>
      </c>
      <c r="H73" s="62">
        <f>IF(OR($F73="",$G73=""),"",IFERROR($G73-$F73,""))</f>
        <v/>
      </c>
      <c r="I73" s="26">
        <f>IF(OR($A73="",$B73=""),"",IFERROR(ROUND(Assumptions!$B$10*$B73,0),""))</f>
        <v/>
      </c>
      <c r="J73" s="26">
        <f>IF($A73="","",IFERROR(COUNTIFS('Activity Log'!$B$5:$B$104,"&gt;="&amp;$A73,'Activity Log'!$B$5:$B$104,"&lt;"&amp;DATE(YEAR($A73),MONTH($A73)+1,1),'Activity Log'!$D$5:$D$104,"New Policy",'Activity Log'!$J$5:$J$104,"Completed"),""))</f>
        <v/>
      </c>
      <c r="K73" s="26">
        <f>IF(OR($A73="",$B73=""),"",IFERROR(ROUND(Assumptions!$B$11*$B73,0),""))</f>
        <v/>
      </c>
      <c r="L73" s="26">
        <f>IF($A73="","",IFERROR(COUNTIFS('Activity Log'!$B$5:$B$104,"&gt;="&amp;$A73,'Activity Log'!$B$5:$B$104,"&lt;"&amp;DATE(YEAR($A73),MONTH($A73)+1,1),'Activity Log'!$D$5:$D$104,"Quote",'Activity Log'!$J$5:$J$104,"Completed"),""))</f>
        <v/>
      </c>
      <c r="M73" s="26">
        <f>IF(OR($A73="",$B73=""),"",IFERROR(ROUND(Assumptions!$B$12*$B73,0),""))</f>
        <v/>
      </c>
      <c r="N73" s="26">
        <f>IF($A73="","",IFERROR(COUNTIFS('Activity Log'!$B$5:$B$104,"&gt;="&amp;$A73,'Activity Log'!$B$5:$B$104,"&lt;"&amp;DATE(YEAR($A73),MONTH($A73)+1,1),'Activity Log'!$D$5:$D$104,"Client Contact",'Activity Log'!$J$5:$J$104,"Completed"),""))</f>
        <v/>
      </c>
      <c r="O73" s="63">
        <f>IF(OR($A73="",$B73=""),"",IFERROR(Assumptions!$B$13*$B73,""))</f>
        <v/>
      </c>
      <c r="P73" s="63">
        <f>IF($A73="","",IFERROR(SUMIFS('Activity Log'!$I$5:$I$104,'Activity Log'!$B$5:$B$104,"&gt;="&amp;$A73,'Activity Log'!$B$5:$B$104,"&lt;"&amp;DATE(YEAR($A73),MONTH($A73)+1,1),'Activity Log'!$J$5:$J$104,"Completed"),""))</f>
        <v/>
      </c>
      <c r="Q73" s="64">
        <f>IF(OR($C73="",$C73=0),"",IFERROR($D73/$C73,""))</f>
        <v/>
      </c>
      <c r="R73" s="5">
        <f>IF($A73="","",IF($A73&gt;DATE(YEAR(TODAY()),MONTH(TODAY()),1),"Future month",IF(DATE(YEAR($A73),MONTH($A73)+1,1)&gt;TODAY(),"Current month - review",IF($Q73="","No target",IF($Q73&lt;Assumptions!$B$14,"Review progress","On pace")))))</f>
        <v/>
      </c>
    </row>
    <row r="74">
      <c r="A74" s="61" t="n"/>
      <c r="B74" s="24" t="n"/>
      <c r="C74" s="65">
        <f>IF(OR($A74="",$B74=""),"",IFERROR(Assumptions!$B$8*$B74,""))</f>
        <v/>
      </c>
      <c r="D74" s="65">
        <f>IF($A74="","",IFERROR(SUMIFS('Activity Log'!$G$5:$G$104,'Activity Log'!$B$5:$B$104,"&gt;="&amp;$A74,'Activity Log'!$B$5:$B$104,"&lt;"&amp;DATE(YEAR($A74),MONTH($A74)+1,1),'Activity Log'!$J$5:$J$104,"Completed"),""))</f>
        <v/>
      </c>
      <c r="E74" s="65">
        <f>IF(OR($C74="",$D74=""),"",IFERROR($D74-$C74,""))</f>
        <v/>
      </c>
      <c r="F74" s="65">
        <f>IF(OR($A74="",$B74=""),"",IFERROR(Assumptions!$B$9*$B74,""))</f>
        <v/>
      </c>
      <c r="G74" s="65">
        <f>IF($A74="","",IFERROR(SUMIFS('Activity Log'!$H$5:$H$104,'Activity Log'!$B$5:$B$104,"&gt;="&amp;$A74,'Activity Log'!$B$5:$B$104,"&lt;"&amp;DATE(YEAR($A74),MONTH($A74)+1,1),'Activity Log'!$J$5:$J$104,"Completed"),""))</f>
        <v/>
      </c>
      <c r="H74" s="65">
        <f>IF(OR($F74="",$G74=""),"",IFERROR($G74-$F74,""))</f>
        <v/>
      </c>
      <c r="I74" s="30">
        <f>IF(OR($A74="",$B74=""),"",IFERROR(ROUND(Assumptions!$B$10*$B74,0),""))</f>
        <v/>
      </c>
      <c r="J74" s="30">
        <f>IF($A74="","",IFERROR(COUNTIFS('Activity Log'!$B$5:$B$104,"&gt;="&amp;$A74,'Activity Log'!$B$5:$B$104,"&lt;"&amp;DATE(YEAR($A74),MONTH($A74)+1,1),'Activity Log'!$D$5:$D$104,"New Policy",'Activity Log'!$J$5:$J$104,"Completed"),""))</f>
        <v/>
      </c>
      <c r="K74" s="30">
        <f>IF(OR($A74="",$B74=""),"",IFERROR(ROUND(Assumptions!$B$11*$B74,0),""))</f>
        <v/>
      </c>
      <c r="L74" s="30">
        <f>IF($A74="","",IFERROR(COUNTIFS('Activity Log'!$B$5:$B$104,"&gt;="&amp;$A74,'Activity Log'!$B$5:$B$104,"&lt;"&amp;DATE(YEAR($A74),MONTH($A74)+1,1),'Activity Log'!$D$5:$D$104,"Quote",'Activity Log'!$J$5:$J$104,"Completed"),""))</f>
        <v/>
      </c>
      <c r="M74" s="30">
        <f>IF(OR($A74="",$B74=""),"",IFERROR(ROUND(Assumptions!$B$12*$B74,0),""))</f>
        <v/>
      </c>
      <c r="N74" s="30">
        <f>IF($A74="","",IFERROR(COUNTIFS('Activity Log'!$B$5:$B$104,"&gt;="&amp;$A74,'Activity Log'!$B$5:$B$104,"&lt;"&amp;DATE(YEAR($A74),MONTH($A74)+1,1),'Activity Log'!$D$5:$D$104,"Client Contact",'Activity Log'!$J$5:$J$104,"Completed"),""))</f>
        <v/>
      </c>
      <c r="O74" s="66">
        <f>IF(OR($A74="",$B74=""),"",IFERROR(Assumptions!$B$13*$B74,""))</f>
        <v/>
      </c>
      <c r="P74" s="66">
        <f>IF($A74="","",IFERROR(SUMIFS('Activity Log'!$I$5:$I$104,'Activity Log'!$B$5:$B$104,"&gt;="&amp;$A74,'Activity Log'!$B$5:$B$104,"&lt;"&amp;DATE(YEAR($A74),MONTH($A74)+1,1),'Activity Log'!$J$5:$J$104,"Completed"),""))</f>
        <v/>
      </c>
      <c r="Q74" s="67">
        <f>IF(OR($C74="",$C74=0),"",IFERROR($D74/$C74,""))</f>
        <v/>
      </c>
      <c r="R74" s="12">
        <f>IF($A74="","",IF($A74&gt;DATE(YEAR(TODAY()),MONTH(TODAY()),1),"Future month",IF(DATE(YEAR($A74),MONTH($A74)+1,1)&gt;TODAY(),"Current month - review",IF($Q74="","No target",IF($Q74&lt;Assumptions!$B$14,"Review progress","On pace")))))</f>
        <v/>
      </c>
    </row>
    <row r="75">
      <c r="A75" s="61" t="n"/>
      <c r="B75" s="24" t="n"/>
      <c r="C75" s="62">
        <f>IF(OR($A75="",$B75=""),"",IFERROR(Assumptions!$B$8*$B75,""))</f>
        <v/>
      </c>
      <c r="D75" s="62">
        <f>IF($A75="","",IFERROR(SUMIFS('Activity Log'!$G$5:$G$104,'Activity Log'!$B$5:$B$104,"&gt;="&amp;$A75,'Activity Log'!$B$5:$B$104,"&lt;"&amp;DATE(YEAR($A75),MONTH($A75)+1,1),'Activity Log'!$J$5:$J$104,"Completed"),""))</f>
        <v/>
      </c>
      <c r="E75" s="62">
        <f>IF(OR($C75="",$D75=""),"",IFERROR($D75-$C75,""))</f>
        <v/>
      </c>
      <c r="F75" s="62">
        <f>IF(OR($A75="",$B75=""),"",IFERROR(Assumptions!$B$9*$B75,""))</f>
        <v/>
      </c>
      <c r="G75" s="62">
        <f>IF($A75="","",IFERROR(SUMIFS('Activity Log'!$H$5:$H$104,'Activity Log'!$B$5:$B$104,"&gt;="&amp;$A75,'Activity Log'!$B$5:$B$104,"&lt;"&amp;DATE(YEAR($A75),MONTH($A75)+1,1),'Activity Log'!$J$5:$J$104,"Completed"),""))</f>
        <v/>
      </c>
      <c r="H75" s="62">
        <f>IF(OR($F75="",$G75=""),"",IFERROR($G75-$F75,""))</f>
        <v/>
      </c>
      <c r="I75" s="26">
        <f>IF(OR($A75="",$B75=""),"",IFERROR(ROUND(Assumptions!$B$10*$B75,0),""))</f>
        <v/>
      </c>
      <c r="J75" s="26">
        <f>IF($A75="","",IFERROR(COUNTIFS('Activity Log'!$B$5:$B$104,"&gt;="&amp;$A75,'Activity Log'!$B$5:$B$104,"&lt;"&amp;DATE(YEAR($A75),MONTH($A75)+1,1),'Activity Log'!$D$5:$D$104,"New Policy",'Activity Log'!$J$5:$J$104,"Completed"),""))</f>
        <v/>
      </c>
      <c r="K75" s="26">
        <f>IF(OR($A75="",$B75=""),"",IFERROR(ROUND(Assumptions!$B$11*$B75,0),""))</f>
        <v/>
      </c>
      <c r="L75" s="26">
        <f>IF($A75="","",IFERROR(COUNTIFS('Activity Log'!$B$5:$B$104,"&gt;="&amp;$A75,'Activity Log'!$B$5:$B$104,"&lt;"&amp;DATE(YEAR($A75),MONTH($A75)+1,1),'Activity Log'!$D$5:$D$104,"Quote",'Activity Log'!$J$5:$J$104,"Completed"),""))</f>
        <v/>
      </c>
      <c r="M75" s="26">
        <f>IF(OR($A75="",$B75=""),"",IFERROR(ROUND(Assumptions!$B$12*$B75,0),""))</f>
        <v/>
      </c>
      <c r="N75" s="26">
        <f>IF($A75="","",IFERROR(COUNTIFS('Activity Log'!$B$5:$B$104,"&gt;="&amp;$A75,'Activity Log'!$B$5:$B$104,"&lt;"&amp;DATE(YEAR($A75),MONTH($A75)+1,1),'Activity Log'!$D$5:$D$104,"Client Contact",'Activity Log'!$J$5:$J$104,"Completed"),""))</f>
        <v/>
      </c>
      <c r="O75" s="63">
        <f>IF(OR($A75="",$B75=""),"",IFERROR(Assumptions!$B$13*$B75,""))</f>
        <v/>
      </c>
      <c r="P75" s="63">
        <f>IF($A75="","",IFERROR(SUMIFS('Activity Log'!$I$5:$I$104,'Activity Log'!$B$5:$B$104,"&gt;="&amp;$A75,'Activity Log'!$B$5:$B$104,"&lt;"&amp;DATE(YEAR($A75),MONTH($A75)+1,1),'Activity Log'!$J$5:$J$104,"Completed"),""))</f>
        <v/>
      </c>
      <c r="Q75" s="64">
        <f>IF(OR($C75="",$C75=0),"",IFERROR($D75/$C75,""))</f>
        <v/>
      </c>
      <c r="R75" s="5">
        <f>IF($A75="","",IF($A75&gt;DATE(YEAR(TODAY()),MONTH(TODAY()),1),"Future month",IF(DATE(YEAR($A75),MONTH($A75)+1,1)&gt;TODAY(),"Current month - review",IF($Q75="","No target",IF($Q75&lt;Assumptions!$B$14,"Review progress","On pace")))))</f>
        <v/>
      </c>
    </row>
    <row r="76">
      <c r="A76" s="61" t="n"/>
      <c r="B76" s="24" t="n"/>
      <c r="C76" s="65">
        <f>IF(OR($A76="",$B76=""),"",IFERROR(Assumptions!$B$8*$B76,""))</f>
        <v/>
      </c>
      <c r="D76" s="65">
        <f>IF($A76="","",IFERROR(SUMIFS('Activity Log'!$G$5:$G$104,'Activity Log'!$B$5:$B$104,"&gt;="&amp;$A76,'Activity Log'!$B$5:$B$104,"&lt;"&amp;DATE(YEAR($A76),MONTH($A76)+1,1),'Activity Log'!$J$5:$J$104,"Completed"),""))</f>
        <v/>
      </c>
      <c r="E76" s="65">
        <f>IF(OR($C76="",$D76=""),"",IFERROR($D76-$C76,""))</f>
        <v/>
      </c>
      <c r="F76" s="65">
        <f>IF(OR($A76="",$B76=""),"",IFERROR(Assumptions!$B$9*$B76,""))</f>
        <v/>
      </c>
      <c r="G76" s="65">
        <f>IF($A76="","",IFERROR(SUMIFS('Activity Log'!$H$5:$H$104,'Activity Log'!$B$5:$B$104,"&gt;="&amp;$A76,'Activity Log'!$B$5:$B$104,"&lt;"&amp;DATE(YEAR($A76),MONTH($A76)+1,1),'Activity Log'!$J$5:$J$104,"Completed"),""))</f>
        <v/>
      </c>
      <c r="H76" s="65">
        <f>IF(OR($F76="",$G76=""),"",IFERROR($G76-$F76,""))</f>
        <v/>
      </c>
      <c r="I76" s="30">
        <f>IF(OR($A76="",$B76=""),"",IFERROR(ROUND(Assumptions!$B$10*$B76,0),""))</f>
        <v/>
      </c>
      <c r="J76" s="30">
        <f>IF($A76="","",IFERROR(COUNTIFS('Activity Log'!$B$5:$B$104,"&gt;="&amp;$A76,'Activity Log'!$B$5:$B$104,"&lt;"&amp;DATE(YEAR($A76),MONTH($A76)+1,1),'Activity Log'!$D$5:$D$104,"New Policy",'Activity Log'!$J$5:$J$104,"Completed"),""))</f>
        <v/>
      </c>
      <c r="K76" s="30">
        <f>IF(OR($A76="",$B76=""),"",IFERROR(ROUND(Assumptions!$B$11*$B76,0),""))</f>
        <v/>
      </c>
      <c r="L76" s="30">
        <f>IF($A76="","",IFERROR(COUNTIFS('Activity Log'!$B$5:$B$104,"&gt;="&amp;$A76,'Activity Log'!$B$5:$B$104,"&lt;"&amp;DATE(YEAR($A76),MONTH($A76)+1,1),'Activity Log'!$D$5:$D$104,"Quote",'Activity Log'!$J$5:$J$104,"Completed"),""))</f>
        <v/>
      </c>
      <c r="M76" s="30">
        <f>IF(OR($A76="",$B76=""),"",IFERROR(ROUND(Assumptions!$B$12*$B76,0),""))</f>
        <v/>
      </c>
      <c r="N76" s="30">
        <f>IF($A76="","",IFERROR(COUNTIFS('Activity Log'!$B$5:$B$104,"&gt;="&amp;$A76,'Activity Log'!$B$5:$B$104,"&lt;"&amp;DATE(YEAR($A76),MONTH($A76)+1,1),'Activity Log'!$D$5:$D$104,"Client Contact",'Activity Log'!$J$5:$J$104,"Completed"),""))</f>
        <v/>
      </c>
      <c r="O76" s="66">
        <f>IF(OR($A76="",$B76=""),"",IFERROR(Assumptions!$B$13*$B76,""))</f>
        <v/>
      </c>
      <c r="P76" s="66">
        <f>IF($A76="","",IFERROR(SUMIFS('Activity Log'!$I$5:$I$104,'Activity Log'!$B$5:$B$104,"&gt;="&amp;$A76,'Activity Log'!$B$5:$B$104,"&lt;"&amp;DATE(YEAR($A76),MONTH($A76)+1,1),'Activity Log'!$J$5:$J$104,"Completed"),""))</f>
        <v/>
      </c>
      <c r="Q76" s="67">
        <f>IF(OR($C76="",$C76=0),"",IFERROR($D76/$C76,""))</f>
        <v/>
      </c>
      <c r="R76" s="12">
        <f>IF($A76="","",IF($A76&gt;DATE(YEAR(TODAY()),MONTH(TODAY()),1),"Future month",IF(DATE(YEAR($A76),MONTH($A76)+1,1)&gt;TODAY(),"Current month - review",IF($Q76="","No target",IF($Q76&lt;Assumptions!$B$14,"Review progress","On pace")))))</f>
        <v/>
      </c>
    </row>
    <row r="77">
      <c r="A77" s="61" t="n"/>
      <c r="B77" s="24" t="n"/>
      <c r="C77" s="62">
        <f>IF(OR($A77="",$B77=""),"",IFERROR(Assumptions!$B$8*$B77,""))</f>
        <v/>
      </c>
      <c r="D77" s="62">
        <f>IF($A77="","",IFERROR(SUMIFS('Activity Log'!$G$5:$G$104,'Activity Log'!$B$5:$B$104,"&gt;="&amp;$A77,'Activity Log'!$B$5:$B$104,"&lt;"&amp;DATE(YEAR($A77),MONTH($A77)+1,1),'Activity Log'!$J$5:$J$104,"Completed"),""))</f>
        <v/>
      </c>
      <c r="E77" s="62">
        <f>IF(OR($C77="",$D77=""),"",IFERROR($D77-$C77,""))</f>
        <v/>
      </c>
      <c r="F77" s="62">
        <f>IF(OR($A77="",$B77=""),"",IFERROR(Assumptions!$B$9*$B77,""))</f>
        <v/>
      </c>
      <c r="G77" s="62">
        <f>IF($A77="","",IFERROR(SUMIFS('Activity Log'!$H$5:$H$104,'Activity Log'!$B$5:$B$104,"&gt;="&amp;$A77,'Activity Log'!$B$5:$B$104,"&lt;"&amp;DATE(YEAR($A77),MONTH($A77)+1,1),'Activity Log'!$J$5:$J$104,"Completed"),""))</f>
        <v/>
      </c>
      <c r="H77" s="62">
        <f>IF(OR($F77="",$G77=""),"",IFERROR($G77-$F77,""))</f>
        <v/>
      </c>
      <c r="I77" s="26">
        <f>IF(OR($A77="",$B77=""),"",IFERROR(ROUND(Assumptions!$B$10*$B77,0),""))</f>
        <v/>
      </c>
      <c r="J77" s="26">
        <f>IF($A77="","",IFERROR(COUNTIFS('Activity Log'!$B$5:$B$104,"&gt;="&amp;$A77,'Activity Log'!$B$5:$B$104,"&lt;"&amp;DATE(YEAR($A77),MONTH($A77)+1,1),'Activity Log'!$D$5:$D$104,"New Policy",'Activity Log'!$J$5:$J$104,"Completed"),""))</f>
        <v/>
      </c>
      <c r="K77" s="26">
        <f>IF(OR($A77="",$B77=""),"",IFERROR(ROUND(Assumptions!$B$11*$B77,0),""))</f>
        <v/>
      </c>
      <c r="L77" s="26">
        <f>IF($A77="","",IFERROR(COUNTIFS('Activity Log'!$B$5:$B$104,"&gt;="&amp;$A77,'Activity Log'!$B$5:$B$104,"&lt;"&amp;DATE(YEAR($A77),MONTH($A77)+1,1),'Activity Log'!$D$5:$D$104,"Quote",'Activity Log'!$J$5:$J$104,"Completed"),""))</f>
        <v/>
      </c>
      <c r="M77" s="26">
        <f>IF(OR($A77="",$B77=""),"",IFERROR(ROUND(Assumptions!$B$12*$B77,0),""))</f>
        <v/>
      </c>
      <c r="N77" s="26">
        <f>IF($A77="","",IFERROR(COUNTIFS('Activity Log'!$B$5:$B$104,"&gt;="&amp;$A77,'Activity Log'!$B$5:$B$104,"&lt;"&amp;DATE(YEAR($A77),MONTH($A77)+1,1),'Activity Log'!$D$5:$D$104,"Client Contact",'Activity Log'!$J$5:$J$104,"Completed"),""))</f>
        <v/>
      </c>
      <c r="O77" s="63">
        <f>IF(OR($A77="",$B77=""),"",IFERROR(Assumptions!$B$13*$B77,""))</f>
        <v/>
      </c>
      <c r="P77" s="63">
        <f>IF($A77="","",IFERROR(SUMIFS('Activity Log'!$I$5:$I$104,'Activity Log'!$B$5:$B$104,"&gt;="&amp;$A77,'Activity Log'!$B$5:$B$104,"&lt;"&amp;DATE(YEAR($A77),MONTH($A77)+1,1),'Activity Log'!$J$5:$J$104,"Completed"),""))</f>
        <v/>
      </c>
      <c r="Q77" s="64">
        <f>IF(OR($C77="",$C77=0),"",IFERROR($D77/$C77,""))</f>
        <v/>
      </c>
      <c r="R77" s="5">
        <f>IF($A77="","",IF($A77&gt;DATE(YEAR(TODAY()),MONTH(TODAY()),1),"Future month",IF(DATE(YEAR($A77),MONTH($A77)+1,1)&gt;TODAY(),"Current month - review",IF($Q77="","No target",IF($Q77&lt;Assumptions!$B$14,"Review progress","On pace")))))</f>
        <v/>
      </c>
    </row>
    <row r="78">
      <c r="A78" s="61" t="n"/>
      <c r="B78" s="24" t="n"/>
      <c r="C78" s="65">
        <f>IF(OR($A78="",$B78=""),"",IFERROR(Assumptions!$B$8*$B78,""))</f>
        <v/>
      </c>
      <c r="D78" s="65">
        <f>IF($A78="","",IFERROR(SUMIFS('Activity Log'!$G$5:$G$104,'Activity Log'!$B$5:$B$104,"&gt;="&amp;$A78,'Activity Log'!$B$5:$B$104,"&lt;"&amp;DATE(YEAR($A78),MONTH($A78)+1,1),'Activity Log'!$J$5:$J$104,"Completed"),""))</f>
        <v/>
      </c>
      <c r="E78" s="65">
        <f>IF(OR($C78="",$D78=""),"",IFERROR($D78-$C78,""))</f>
        <v/>
      </c>
      <c r="F78" s="65">
        <f>IF(OR($A78="",$B78=""),"",IFERROR(Assumptions!$B$9*$B78,""))</f>
        <v/>
      </c>
      <c r="G78" s="65">
        <f>IF($A78="","",IFERROR(SUMIFS('Activity Log'!$H$5:$H$104,'Activity Log'!$B$5:$B$104,"&gt;="&amp;$A78,'Activity Log'!$B$5:$B$104,"&lt;"&amp;DATE(YEAR($A78),MONTH($A78)+1,1),'Activity Log'!$J$5:$J$104,"Completed"),""))</f>
        <v/>
      </c>
      <c r="H78" s="65">
        <f>IF(OR($F78="",$G78=""),"",IFERROR($G78-$F78,""))</f>
        <v/>
      </c>
      <c r="I78" s="30">
        <f>IF(OR($A78="",$B78=""),"",IFERROR(ROUND(Assumptions!$B$10*$B78,0),""))</f>
        <v/>
      </c>
      <c r="J78" s="30">
        <f>IF($A78="","",IFERROR(COUNTIFS('Activity Log'!$B$5:$B$104,"&gt;="&amp;$A78,'Activity Log'!$B$5:$B$104,"&lt;"&amp;DATE(YEAR($A78),MONTH($A78)+1,1),'Activity Log'!$D$5:$D$104,"New Policy",'Activity Log'!$J$5:$J$104,"Completed"),""))</f>
        <v/>
      </c>
      <c r="K78" s="30">
        <f>IF(OR($A78="",$B78=""),"",IFERROR(ROUND(Assumptions!$B$11*$B78,0),""))</f>
        <v/>
      </c>
      <c r="L78" s="30">
        <f>IF($A78="","",IFERROR(COUNTIFS('Activity Log'!$B$5:$B$104,"&gt;="&amp;$A78,'Activity Log'!$B$5:$B$104,"&lt;"&amp;DATE(YEAR($A78),MONTH($A78)+1,1),'Activity Log'!$D$5:$D$104,"Quote",'Activity Log'!$J$5:$J$104,"Completed"),""))</f>
        <v/>
      </c>
      <c r="M78" s="30">
        <f>IF(OR($A78="",$B78=""),"",IFERROR(ROUND(Assumptions!$B$12*$B78,0),""))</f>
        <v/>
      </c>
      <c r="N78" s="30">
        <f>IF($A78="","",IFERROR(COUNTIFS('Activity Log'!$B$5:$B$104,"&gt;="&amp;$A78,'Activity Log'!$B$5:$B$104,"&lt;"&amp;DATE(YEAR($A78),MONTH($A78)+1,1),'Activity Log'!$D$5:$D$104,"Client Contact",'Activity Log'!$J$5:$J$104,"Completed"),""))</f>
        <v/>
      </c>
      <c r="O78" s="66">
        <f>IF(OR($A78="",$B78=""),"",IFERROR(Assumptions!$B$13*$B78,""))</f>
        <v/>
      </c>
      <c r="P78" s="66">
        <f>IF($A78="","",IFERROR(SUMIFS('Activity Log'!$I$5:$I$104,'Activity Log'!$B$5:$B$104,"&gt;="&amp;$A78,'Activity Log'!$B$5:$B$104,"&lt;"&amp;DATE(YEAR($A78),MONTH($A78)+1,1),'Activity Log'!$J$5:$J$104,"Completed"),""))</f>
        <v/>
      </c>
      <c r="Q78" s="67">
        <f>IF(OR($C78="",$C78=0),"",IFERROR($D78/$C78,""))</f>
        <v/>
      </c>
      <c r="R78" s="12">
        <f>IF($A78="","",IF($A78&gt;DATE(YEAR(TODAY()),MONTH(TODAY()),1),"Future month",IF(DATE(YEAR($A78),MONTH($A78)+1,1)&gt;TODAY(),"Current month - review",IF($Q78="","No target",IF($Q78&lt;Assumptions!$B$14,"Review progress","On pace")))))</f>
        <v/>
      </c>
    </row>
    <row r="79">
      <c r="A79" s="61" t="n"/>
      <c r="B79" s="24" t="n"/>
      <c r="C79" s="62">
        <f>IF(OR($A79="",$B79=""),"",IFERROR(Assumptions!$B$8*$B79,""))</f>
        <v/>
      </c>
      <c r="D79" s="62">
        <f>IF($A79="","",IFERROR(SUMIFS('Activity Log'!$G$5:$G$104,'Activity Log'!$B$5:$B$104,"&gt;="&amp;$A79,'Activity Log'!$B$5:$B$104,"&lt;"&amp;DATE(YEAR($A79),MONTH($A79)+1,1),'Activity Log'!$J$5:$J$104,"Completed"),""))</f>
        <v/>
      </c>
      <c r="E79" s="62">
        <f>IF(OR($C79="",$D79=""),"",IFERROR($D79-$C79,""))</f>
        <v/>
      </c>
      <c r="F79" s="62">
        <f>IF(OR($A79="",$B79=""),"",IFERROR(Assumptions!$B$9*$B79,""))</f>
        <v/>
      </c>
      <c r="G79" s="62">
        <f>IF($A79="","",IFERROR(SUMIFS('Activity Log'!$H$5:$H$104,'Activity Log'!$B$5:$B$104,"&gt;="&amp;$A79,'Activity Log'!$B$5:$B$104,"&lt;"&amp;DATE(YEAR($A79),MONTH($A79)+1,1),'Activity Log'!$J$5:$J$104,"Completed"),""))</f>
        <v/>
      </c>
      <c r="H79" s="62">
        <f>IF(OR($F79="",$G79=""),"",IFERROR($G79-$F79,""))</f>
        <v/>
      </c>
      <c r="I79" s="26">
        <f>IF(OR($A79="",$B79=""),"",IFERROR(ROUND(Assumptions!$B$10*$B79,0),""))</f>
        <v/>
      </c>
      <c r="J79" s="26">
        <f>IF($A79="","",IFERROR(COUNTIFS('Activity Log'!$B$5:$B$104,"&gt;="&amp;$A79,'Activity Log'!$B$5:$B$104,"&lt;"&amp;DATE(YEAR($A79),MONTH($A79)+1,1),'Activity Log'!$D$5:$D$104,"New Policy",'Activity Log'!$J$5:$J$104,"Completed"),""))</f>
        <v/>
      </c>
      <c r="K79" s="26">
        <f>IF(OR($A79="",$B79=""),"",IFERROR(ROUND(Assumptions!$B$11*$B79,0),""))</f>
        <v/>
      </c>
      <c r="L79" s="26">
        <f>IF($A79="","",IFERROR(COUNTIFS('Activity Log'!$B$5:$B$104,"&gt;="&amp;$A79,'Activity Log'!$B$5:$B$104,"&lt;"&amp;DATE(YEAR($A79),MONTH($A79)+1,1),'Activity Log'!$D$5:$D$104,"Quote",'Activity Log'!$J$5:$J$104,"Completed"),""))</f>
        <v/>
      </c>
      <c r="M79" s="26">
        <f>IF(OR($A79="",$B79=""),"",IFERROR(ROUND(Assumptions!$B$12*$B79,0),""))</f>
        <v/>
      </c>
      <c r="N79" s="26">
        <f>IF($A79="","",IFERROR(COUNTIFS('Activity Log'!$B$5:$B$104,"&gt;="&amp;$A79,'Activity Log'!$B$5:$B$104,"&lt;"&amp;DATE(YEAR($A79),MONTH($A79)+1,1),'Activity Log'!$D$5:$D$104,"Client Contact",'Activity Log'!$J$5:$J$104,"Completed"),""))</f>
        <v/>
      </c>
      <c r="O79" s="63">
        <f>IF(OR($A79="",$B79=""),"",IFERROR(Assumptions!$B$13*$B79,""))</f>
        <v/>
      </c>
      <c r="P79" s="63">
        <f>IF($A79="","",IFERROR(SUMIFS('Activity Log'!$I$5:$I$104,'Activity Log'!$B$5:$B$104,"&gt;="&amp;$A79,'Activity Log'!$B$5:$B$104,"&lt;"&amp;DATE(YEAR($A79),MONTH($A79)+1,1),'Activity Log'!$J$5:$J$104,"Completed"),""))</f>
        <v/>
      </c>
      <c r="Q79" s="64">
        <f>IF(OR($C79="",$C79=0),"",IFERROR($D79/$C79,""))</f>
        <v/>
      </c>
      <c r="R79" s="5">
        <f>IF($A79="","",IF($A79&gt;DATE(YEAR(TODAY()),MONTH(TODAY()),1),"Future month",IF(DATE(YEAR($A79),MONTH($A79)+1,1)&gt;TODAY(),"Current month - review",IF($Q79="","No target",IF($Q79&lt;Assumptions!$B$14,"Review progress","On pace")))))</f>
        <v/>
      </c>
    </row>
    <row r="80">
      <c r="A80" s="61" t="n"/>
      <c r="B80" s="24" t="n"/>
      <c r="C80" s="65">
        <f>IF(OR($A80="",$B80=""),"",IFERROR(Assumptions!$B$8*$B80,""))</f>
        <v/>
      </c>
      <c r="D80" s="65">
        <f>IF($A80="","",IFERROR(SUMIFS('Activity Log'!$G$5:$G$104,'Activity Log'!$B$5:$B$104,"&gt;="&amp;$A80,'Activity Log'!$B$5:$B$104,"&lt;"&amp;DATE(YEAR($A80),MONTH($A80)+1,1),'Activity Log'!$J$5:$J$104,"Completed"),""))</f>
        <v/>
      </c>
      <c r="E80" s="65">
        <f>IF(OR($C80="",$D80=""),"",IFERROR($D80-$C80,""))</f>
        <v/>
      </c>
      <c r="F80" s="65">
        <f>IF(OR($A80="",$B80=""),"",IFERROR(Assumptions!$B$9*$B80,""))</f>
        <v/>
      </c>
      <c r="G80" s="65">
        <f>IF($A80="","",IFERROR(SUMIFS('Activity Log'!$H$5:$H$104,'Activity Log'!$B$5:$B$104,"&gt;="&amp;$A80,'Activity Log'!$B$5:$B$104,"&lt;"&amp;DATE(YEAR($A80),MONTH($A80)+1,1),'Activity Log'!$J$5:$J$104,"Completed"),""))</f>
        <v/>
      </c>
      <c r="H80" s="65">
        <f>IF(OR($F80="",$G80=""),"",IFERROR($G80-$F80,""))</f>
        <v/>
      </c>
      <c r="I80" s="30">
        <f>IF(OR($A80="",$B80=""),"",IFERROR(ROUND(Assumptions!$B$10*$B80,0),""))</f>
        <v/>
      </c>
      <c r="J80" s="30">
        <f>IF($A80="","",IFERROR(COUNTIFS('Activity Log'!$B$5:$B$104,"&gt;="&amp;$A80,'Activity Log'!$B$5:$B$104,"&lt;"&amp;DATE(YEAR($A80),MONTH($A80)+1,1),'Activity Log'!$D$5:$D$104,"New Policy",'Activity Log'!$J$5:$J$104,"Completed"),""))</f>
        <v/>
      </c>
      <c r="K80" s="30">
        <f>IF(OR($A80="",$B80=""),"",IFERROR(ROUND(Assumptions!$B$11*$B80,0),""))</f>
        <v/>
      </c>
      <c r="L80" s="30">
        <f>IF($A80="","",IFERROR(COUNTIFS('Activity Log'!$B$5:$B$104,"&gt;="&amp;$A80,'Activity Log'!$B$5:$B$104,"&lt;"&amp;DATE(YEAR($A80),MONTH($A80)+1,1),'Activity Log'!$D$5:$D$104,"Quote",'Activity Log'!$J$5:$J$104,"Completed"),""))</f>
        <v/>
      </c>
      <c r="M80" s="30">
        <f>IF(OR($A80="",$B80=""),"",IFERROR(ROUND(Assumptions!$B$12*$B80,0),""))</f>
        <v/>
      </c>
      <c r="N80" s="30">
        <f>IF($A80="","",IFERROR(COUNTIFS('Activity Log'!$B$5:$B$104,"&gt;="&amp;$A80,'Activity Log'!$B$5:$B$104,"&lt;"&amp;DATE(YEAR($A80),MONTH($A80)+1,1),'Activity Log'!$D$5:$D$104,"Client Contact",'Activity Log'!$J$5:$J$104,"Completed"),""))</f>
        <v/>
      </c>
      <c r="O80" s="66">
        <f>IF(OR($A80="",$B80=""),"",IFERROR(Assumptions!$B$13*$B80,""))</f>
        <v/>
      </c>
      <c r="P80" s="66">
        <f>IF($A80="","",IFERROR(SUMIFS('Activity Log'!$I$5:$I$104,'Activity Log'!$B$5:$B$104,"&gt;="&amp;$A80,'Activity Log'!$B$5:$B$104,"&lt;"&amp;DATE(YEAR($A80),MONTH($A80)+1,1),'Activity Log'!$J$5:$J$104,"Completed"),""))</f>
        <v/>
      </c>
      <c r="Q80" s="67">
        <f>IF(OR($C80="",$C80=0),"",IFERROR($D80/$C80,""))</f>
        <v/>
      </c>
      <c r="R80" s="12">
        <f>IF($A80="","",IF($A80&gt;DATE(YEAR(TODAY()),MONTH(TODAY()),1),"Future month",IF(DATE(YEAR($A80),MONTH($A80)+1,1)&gt;TODAY(),"Current month - review",IF($Q80="","No target",IF($Q80&lt;Assumptions!$B$14,"Review progress","On pace")))))</f>
        <v/>
      </c>
    </row>
    <row r="81">
      <c r="A81" s="61" t="n"/>
      <c r="B81" s="24" t="n"/>
      <c r="C81" s="62">
        <f>IF(OR($A81="",$B81=""),"",IFERROR(Assumptions!$B$8*$B81,""))</f>
        <v/>
      </c>
      <c r="D81" s="62">
        <f>IF($A81="","",IFERROR(SUMIFS('Activity Log'!$G$5:$G$104,'Activity Log'!$B$5:$B$104,"&gt;="&amp;$A81,'Activity Log'!$B$5:$B$104,"&lt;"&amp;DATE(YEAR($A81),MONTH($A81)+1,1),'Activity Log'!$J$5:$J$104,"Completed"),""))</f>
        <v/>
      </c>
      <c r="E81" s="62">
        <f>IF(OR($C81="",$D81=""),"",IFERROR($D81-$C81,""))</f>
        <v/>
      </c>
      <c r="F81" s="62">
        <f>IF(OR($A81="",$B81=""),"",IFERROR(Assumptions!$B$9*$B81,""))</f>
        <v/>
      </c>
      <c r="G81" s="62">
        <f>IF($A81="","",IFERROR(SUMIFS('Activity Log'!$H$5:$H$104,'Activity Log'!$B$5:$B$104,"&gt;="&amp;$A81,'Activity Log'!$B$5:$B$104,"&lt;"&amp;DATE(YEAR($A81),MONTH($A81)+1,1),'Activity Log'!$J$5:$J$104,"Completed"),""))</f>
        <v/>
      </c>
      <c r="H81" s="62">
        <f>IF(OR($F81="",$G81=""),"",IFERROR($G81-$F81,""))</f>
        <v/>
      </c>
      <c r="I81" s="26">
        <f>IF(OR($A81="",$B81=""),"",IFERROR(ROUND(Assumptions!$B$10*$B81,0),""))</f>
        <v/>
      </c>
      <c r="J81" s="26">
        <f>IF($A81="","",IFERROR(COUNTIFS('Activity Log'!$B$5:$B$104,"&gt;="&amp;$A81,'Activity Log'!$B$5:$B$104,"&lt;"&amp;DATE(YEAR($A81),MONTH($A81)+1,1),'Activity Log'!$D$5:$D$104,"New Policy",'Activity Log'!$J$5:$J$104,"Completed"),""))</f>
        <v/>
      </c>
      <c r="K81" s="26">
        <f>IF(OR($A81="",$B81=""),"",IFERROR(ROUND(Assumptions!$B$11*$B81,0),""))</f>
        <v/>
      </c>
      <c r="L81" s="26">
        <f>IF($A81="","",IFERROR(COUNTIFS('Activity Log'!$B$5:$B$104,"&gt;="&amp;$A81,'Activity Log'!$B$5:$B$104,"&lt;"&amp;DATE(YEAR($A81),MONTH($A81)+1,1),'Activity Log'!$D$5:$D$104,"Quote",'Activity Log'!$J$5:$J$104,"Completed"),""))</f>
        <v/>
      </c>
      <c r="M81" s="26">
        <f>IF(OR($A81="",$B81=""),"",IFERROR(ROUND(Assumptions!$B$12*$B81,0),""))</f>
        <v/>
      </c>
      <c r="N81" s="26">
        <f>IF($A81="","",IFERROR(COUNTIFS('Activity Log'!$B$5:$B$104,"&gt;="&amp;$A81,'Activity Log'!$B$5:$B$104,"&lt;"&amp;DATE(YEAR($A81),MONTH($A81)+1,1),'Activity Log'!$D$5:$D$104,"Client Contact",'Activity Log'!$J$5:$J$104,"Completed"),""))</f>
        <v/>
      </c>
      <c r="O81" s="63">
        <f>IF(OR($A81="",$B81=""),"",IFERROR(Assumptions!$B$13*$B81,""))</f>
        <v/>
      </c>
      <c r="P81" s="63">
        <f>IF($A81="","",IFERROR(SUMIFS('Activity Log'!$I$5:$I$104,'Activity Log'!$B$5:$B$104,"&gt;="&amp;$A81,'Activity Log'!$B$5:$B$104,"&lt;"&amp;DATE(YEAR($A81),MONTH($A81)+1,1),'Activity Log'!$J$5:$J$104,"Completed"),""))</f>
        <v/>
      </c>
      <c r="Q81" s="64">
        <f>IF(OR($C81="",$C81=0),"",IFERROR($D81/$C81,""))</f>
        <v/>
      </c>
      <c r="R81" s="5">
        <f>IF($A81="","",IF($A81&gt;DATE(YEAR(TODAY()),MONTH(TODAY()),1),"Future month",IF(DATE(YEAR($A81),MONTH($A81)+1,1)&gt;TODAY(),"Current month - review",IF($Q81="","No target",IF($Q81&lt;Assumptions!$B$14,"Review progress","On pace")))))</f>
        <v/>
      </c>
    </row>
    <row r="82">
      <c r="A82" s="61" t="n"/>
      <c r="B82" s="24" t="n"/>
      <c r="C82" s="65">
        <f>IF(OR($A82="",$B82=""),"",IFERROR(Assumptions!$B$8*$B82,""))</f>
        <v/>
      </c>
      <c r="D82" s="65">
        <f>IF($A82="","",IFERROR(SUMIFS('Activity Log'!$G$5:$G$104,'Activity Log'!$B$5:$B$104,"&gt;="&amp;$A82,'Activity Log'!$B$5:$B$104,"&lt;"&amp;DATE(YEAR($A82),MONTH($A82)+1,1),'Activity Log'!$J$5:$J$104,"Completed"),""))</f>
        <v/>
      </c>
      <c r="E82" s="65">
        <f>IF(OR($C82="",$D82=""),"",IFERROR($D82-$C82,""))</f>
        <v/>
      </c>
      <c r="F82" s="65">
        <f>IF(OR($A82="",$B82=""),"",IFERROR(Assumptions!$B$9*$B82,""))</f>
        <v/>
      </c>
      <c r="G82" s="65">
        <f>IF($A82="","",IFERROR(SUMIFS('Activity Log'!$H$5:$H$104,'Activity Log'!$B$5:$B$104,"&gt;="&amp;$A82,'Activity Log'!$B$5:$B$104,"&lt;"&amp;DATE(YEAR($A82),MONTH($A82)+1,1),'Activity Log'!$J$5:$J$104,"Completed"),""))</f>
        <v/>
      </c>
      <c r="H82" s="65">
        <f>IF(OR($F82="",$G82=""),"",IFERROR($G82-$F82,""))</f>
        <v/>
      </c>
      <c r="I82" s="30">
        <f>IF(OR($A82="",$B82=""),"",IFERROR(ROUND(Assumptions!$B$10*$B82,0),""))</f>
        <v/>
      </c>
      <c r="J82" s="30">
        <f>IF($A82="","",IFERROR(COUNTIFS('Activity Log'!$B$5:$B$104,"&gt;="&amp;$A82,'Activity Log'!$B$5:$B$104,"&lt;"&amp;DATE(YEAR($A82),MONTH($A82)+1,1),'Activity Log'!$D$5:$D$104,"New Policy",'Activity Log'!$J$5:$J$104,"Completed"),""))</f>
        <v/>
      </c>
      <c r="K82" s="30">
        <f>IF(OR($A82="",$B82=""),"",IFERROR(ROUND(Assumptions!$B$11*$B82,0),""))</f>
        <v/>
      </c>
      <c r="L82" s="30">
        <f>IF($A82="","",IFERROR(COUNTIFS('Activity Log'!$B$5:$B$104,"&gt;="&amp;$A82,'Activity Log'!$B$5:$B$104,"&lt;"&amp;DATE(YEAR($A82),MONTH($A82)+1,1),'Activity Log'!$D$5:$D$104,"Quote",'Activity Log'!$J$5:$J$104,"Completed"),""))</f>
        <v/>
      </c>
      <c r="M82" s="30">
        <f>IF(OR($A82="",$B82=""),"",IFERROR(ROUND(Assumptions!$B$12*$B82,0),""))</f>
        <v/>
      </c>
      <c r="N82" s="30">
        <f>IF($A82="","",IFERROR(COUNTIFS('Activity Log'!$B$5:$B$104,"&gt;="&amp;$A82,'Activity Log'!$B$5:$B$104,"&lt;"&amp;DATE(YEAR($A82),MONTH($A82)+1,1),'Activity Log'!$D$5:$D$104,"Client Contact",'Activity Log'!$J$5:$J$104,"Completed"),""))</f>
        <v/>
      </c>
      <c r="O82" s="66">
        <f>IF(OR($A82="",$B82=""),"",IFERROR(Assumptions!$B$13*$B82,""))</f>
        <v/>
      </c>
      <c r="P82" s="66">
        <f>IF($A82="","",IFERROR(SUMIFS('Activity Log'!$I$5:$I$104,'Activity Log'!$B$5:$B$104,"&gt;="&amp;$A82,'Activity Log'!$B$5:$B$104,"&lt;"&amp;DATE(YEAR($A82),MONTH($A82)+1,1),'Activity Log'!$J$5:$J$104,"Completed"),""))</f>
        <v/>
      </c>
      <c r="Q82" s="67">
        <f>IF(OR($C82="",$C82=0),"",IFERROR($D82/$C82,""))</f>
        <v/>
      </c>
      <c r="R82" s="12">
        <f>IF($A82="","",IF($A82&gt;DATE(YEAR(TODAY()),MONTH(TODAY()),1),"Future month",IF(DATE(YEAR($A82),MONTH($A82)+1,1)&gt;TODAY(),"Current month - review",IF($Q82="","No target",IF($Q82&lt;Assumptions!$B$14,"Review progress","On pace")))))</f>
        <v/>
      </c>
    </row>
    <row r="83">
      <c r="A83" s="61" t="n"/>
      <c r="B83" s="24" t="n"/>
      <c r="C83" s="62">
        <f>IF(OR($A83="",$B83=""),"",IFERROR(Assumptions!$B$8*$B83,""))</f>
        <v/>
      </c>
      <c r="D83" s="62">
        <f>IF($A83="","",IFERROR(SUMIFS('Activity Log'!$G$5:$G$104,'Activity Log'!$B$5:$B$104,"&gt;="&amp;$A83,'Activity Log'!$B$5:$B$104,"&lt;"&amp;DATE(YEAR($A83),MONTH($A83)+1,1),'Activity Log'!$J$5:$J$104,"Completed"),""))</f>
        <v/>
      </c>
      <c r="E83" s="62">
        <f>IF(OR($C83="",$D83=""),"",IFERROR($D83-$C83,""))</f>
        <v/>
      </c>
      <c r="F83" s="62">
        <f>IF(OR($A83="",$B83=""),"",IFERROR(Assumptions!$B$9*$B83,""))</f>
        <v/>
      </c>
      <c r="G83" s="62">
        <f>IF($A83="","",IFERROR(SUMIFS('Activity Log'!$H$5:$H$104,'Activity Log'!$B$5:$B$104,"&gt;="&amp;$A83,'Activity Log'!$B$5:$B$104,"&lt;"&amp;DATE(YEAR($A83),MONTH($A83)+1,1),'Activity Log'!$J$5:$J$104,"Completed"),""))</f>
        <v/>
      </c>
      <c r="H83" s="62">
        <f>IF(OR($F83="",$G83=""),"",IFERROR($G83-$F83,""))</f>
        <v/>
      </c>
      <c r="I83" s="26">
        <f>IF(OR($A83="",$B83=""),"",IFERROR(ROUND(Assumptions!$B$10*$B83,0),""))</f>
        <v/>
      </c>
      <c r="J83" s="26">
        <f>IF($A83="","",IFERROR(COUNTIFS('Activity Log'!$B$5:$B$104,"&gt;="&amp;$A83,'Activity Log'!$B$5:$B$104,"&lt;"&amp;DATE(YEAR($A83),MONTH($A83)+1,1),'Activity Log'!$D$5:$D$104,"New Policy",'Activity Log'!$J$5:$J$104,"Completed"),""))</f>
        <v/>
      </c>
      <c r="K83" s="26">
        <f>IF(OR($A83="",$B83=""),"",IFERROR(ROUND(Assumptions!$B$11*$B83,0),""))</f>
        <v/>
      </c>
      <c r="L83" s="26">
        <f>IF($A83="","",IFERROR(COUNTIFS('Activity Log'!$B$5:$B$104,"&gt;="&amp;$A83,'Activity Log'!$B$5:$B$104,"&lt;"&amp;DATE(YEAR($A83),MONTH($A83)+1,1),'Activity Log'!$D$5:$D$104,"Quote",'Activity Log'!$J$5:$J$104,"Completed"),""))</f>
        <v/>
      </c>
      <c r="M83" s="26">
        <f>IF(OR($A83="",$B83=""),"",IFERROR(ROUND(Assumptions!$B$12*$B83,0),""))</f>
        <v/>
      </c>
      <c r="N83" s="26">
        <f>IF($A83="","",IFERROR(COUNTIFS('Activity Log'!$B$5:$B$104,"&gt;="&amp;$A83,'Activity Log'!$B$5:$B$104,"&lt;"&amp;DATE(YEAR($A83),MONTH($A83)+1,1),'Activity Log'!$D$5:$D$104,"Client Contact",'Activity Log'!$J$5:$J$104,"Completed"),""))</f>
        <v/>
      </c>
      <c r="O83" s="63">
        <f>IF(OR($A83="",$B83=""),"",IFERROR(Assumptions!$B$13*$B83,""))</f>
        <v/>
      </c>
      <c r="P83" s="63">
        <f>IF($A83="","",IFERROR(SUMIFS('Activity Log'!$I$5:$I$104,'Activity Log'!$B$5:$B$104,"&gt;="&amp;$A83,'Activity Log'!$B$5:$B$104,"&lt;"&amp;DATE(YEAR($A83),MONTH($A83)+1,1),'Activity Log'!$J$5:$J$104,"Completed"),""))</f>
        <v/>
      </c>
      <c r="Q83" s="64">
        <f>IF(OR($C83="",$C83=0),"",IFERROR($D83/$C83,""))</f>
        <v/>
      </c>
      <c r="R83" s="5">
        <f>IF($A83="","",IF($A83&gt;DATE(YEAR(TODAY()),MONTH(TODAY()),1),"Future month",IF(DATE(YEAR($A83),MONTH($A83)+1,1)&gt;TODAY(),"Current month - review",IF($Q83="","No target",IF($Q83&lt;Assumptions!$B$14,"Review progress","On pace")))))</f>
        <v/>
      </c>
    </row>
    <row r="84">
      <c r="A84" s="61" t="n"/>
      <c r="B84" s="24" t="n"/>
      <c r="C84" s="65">
        <f>IF(OR($A84="",$B84=""),"",IFERROR(Assumptions!$B$8*$B84,""))</f>
        <v/>
      </c>
      <c r="D84" s="65">
        <f>IF($A84="","",IFERROR(SUMIFS('Activity Log'!$G$5:$G$104,'Activity Log'!$B$5:$B$104,"&gt;="&amp;$A84,'Activity Log'!$B$5:$B$104,"&lt;"&amp;DATE(YEAR($A84),MONTH($A84)+1,1),'Activity Log'!$J$5:$J$104,"Completed"),""))</f>
        <v/>
      </c>
      <c r="E84" s="65">
        <f>IF(OR($C84="",$D84=""),"",IFERROR($D84-$C84,""))</f>
        <v/>
      </c>
      <c r="F84" s="65">
        <f>IF(OR($A84="",$B84=""),"",IFERROR(Assumptions!$B$9*$B84,""))</f>
        <v/>
      </c>
      <c r="G84" s="65">
        <f>IF($A84="","",IFERROR(SUMIFS('Activity Log'!$H$5:$H$104,'Activity Log'!$B$5:$B$104,"&gt;="&amp;$A84,'Activity Log'!$B$5:$B$104,"&lt;"&amp;DATE(YEAR($A84),MONTH($A84)+1,1),'Activity Log'!$J$5:$J$104,"Completed"),""))</f>
        <v/>
      </c>
      <c r="H84" s="65">
        <f>IF(OR($F84="",$G84=""),"",IFERROR($G84-$F84,""))</f>
        <v/>
      </c>
      <c r="I84" s="30">
        <f>IF(OR($A84="",$B84=""),"",IFERROR(ROUND(Assumptions!$B$10*$B84,0),""))</f>
        <v/>
      </c>
      <c r="J84" s="30">
        <f>IF($A84="","",IFERROR(COUNTIFS('Activity Log'!$B$5:$B$104,"&gt;="&amp;$A84,'Activity Log'!$B$5:$B$104,"&lt;"&amp;DATE(YEAR($A84),MONTH($A84)+1,1),'Activity Log'!$D$5:$D$104,"New Policy",'Activity Log'!$J$5:$J$104,"Completed"),""))</f>
        <v/>
      </c>
      <c r="K84" s="30">
        <f>IF(OR($A84="",$B84=""),"",IFERROR(ROUND(Assumptions!$B$11*$B84,0),""))</f>
        <v/>
      </c>
      <c r="L84" s="30">
        <f>IF($A84="","",IFERROR(COUNTIFS('Activity Log'!$B$5:$B$104,"&gt;="&amp;$A84,'Activity Log'!$B$5:$B$104,"&lt;"&amp;DATE(YEAR($A84),MONTH($A84)+1,1),'Activity Log'!$D$5:$D$104,"Quote",'Activity Log'!$J$5:$J$104,"Completed"),""))</f>
        <v/>
      </c>
      <c r="M84" s="30">
        <f>IF(OR($A84="",$B84=""),"",IFERROR(ROUND(Assumptions!$B$12*$B84,0),""))</f>
        <v/>
      </c>
      <c r="N84" s="30">
        <f>IF($A84="","",IFERROR(COUNTIFS('Activity Log'!$B$5:$B$104,"&gt;="&amp;$A84,'Activity Log'!$B$5:$B$104,"&lt;"&amp;DATE(YEAR($A84),MONTH($A84)+1,1),'Activity Log'!$D$5:$D$104,"Client Contact",'Activity Log'!$J$5:$J$104,"Completed"),""))</f>
        <v/>
      </c>
      <c r="O84" s="66">
        <f>IF(OR($A84="",$B84=""),"",IFERROR(Assumptions!$B$13*$B84,""))</f>
        <v/>
      </c>
      <c r="P84" s="66">
        <f>IF($A84="","",IFERROR(SUMIFS('Activity Log'!$I$5:$I$104,'Activity Log'!$B$5:$B$104,"&gt;="&amp;$A84,'Activity Log'!$B$5:$B$104,"&lt;"&amp;DATE(YEAR($A84),MONTH($A84)+1,1),'Activity Log'!$J$5:$J$104,"Completed"),""))</f>
        <v/>
      </c>
      <c r="Q84" s="67">
        <f>IF(OR($C84="",$C84=0),"",IFERROR($D84/$C84,""))</f>
        <v/>
      </c>
      <c r="R84" s="12">
        <f>IF($A84="","",IF($A84&gt;DATE(YEAR(TODAY()),MONTH(TODAY()),1),"Future month",IF(DATE(YEAR($A84),MONTH($A84)+1,1)&gt;TODAY(),"Current month - review",IF($Q84="","No target",IF($Q84&lt;Assumptions!$B$14,"Review progress","On pace")))))</f>
        <v/>
      </c>
    </row>
    <row r="85">
      <c r="A85" s="61" t="n"/>
      <c r="B85" s="24" t="n"/>
      <c r="C85" s="62">
        <f>IF(OR($A85="",$B85=""),"",IFERROR(Assumptions!$B$8*$B85,""))</f>
        <v/>
      </c>
      <c r="D85" s="62">
        <f>IF($A85="","",IFERROR(SUMIFS('Activity Log'!$G$5:$G$104,'Activity Log'!$B$5:$B$104,"&gt;="&amp;$A85,'Activity Log'!$B$5:$B$104,"&lt;"&amp;DATE(YEAR($A85),MONTH($A85)+1,1),'Activity Log'!$J$5:$J$104,"Completed"),""))</f>
        <v/>
      </c>
      <c r="E85" s="62">
        <f>IF(OR($C85="",$D85=""),"",IFERROR($D85-$C85,""))</f>
        <v/>
      </c>
      <c r="F85" s="62">
        <f>IF(OR($A85="",$B85=""),"",IFERROR(Assumptions!$B$9*$B85,""))</f>
        <v/>
      </c>
      <c r="G85" s="62">
        <f>IF($A85="","",IFERROR(SUMIFS('Activity Log'!$H$5:$H$104,'Activity Log'!$B$5:$B$104,"&gt;="&amp;$A85,'Activity Log'!$B$5:$B$104,"&lt;"&amp;DATE(YEAR($A85),MONTH($A85)+1,1),'Activity Log'!$J$5:$J$104,"Completed"),""))</f>
        <v/>
      </c>
      <c r="H85" s="62">
        <f>IF(OR($F85="",$G85=""),"",IFERROR($G85-$F85,""))</f>
        <v/>
      </c>
      <c r="I85" s="26">
        <f>IF(OR($A85="",$B85=""),"",IFERROR(ROUND(Assumptions!$B$10*$B85,0),""))</f>
        <v/>
      </c>
      <c r="J85" s="26">
        <f>IF($A85="","",IFERROR(COUNTIFS('Activity Log'!$B$5:$B$104,"&gt;="&amp;$A85,'Activity Log'!$B$5:$B$104,"&lt;"&amp;DATE(YEAR($A85),MONTH($A85)+1,1),'Activity Log'!$D$5:$D$104,"New Policy",'Activity Log'!$J$5:$J$104,"Completed"),""))</f>
        <v/>
      </c>
      <c r="K85" s="26">
        <f>IF(OR($A85="",$B85=""),"",IFERROR(ROUND(Assumptions!$B$11*$B85,0),""))</f>
        <v/>
      </c>
      <c r="L85" s="26">
        <f>IF($A85="","",IFERROR(COUNTIFS('Activity Log'!$B$5:$B$104,"&gt;="&amp;$A85,'Activity Log'!$B$5:$B$104,"&lt;"&amp;DATE(YEAR($A85),MONTH($A85)+1,1),'Activity Log'!$D$5:$D$104,"Quote",'Activity Log'!$J$5:$J$104,"Completed"),""))</f>
        <v/>
      </c>
      <c r="M85" s="26">
        <f>IF(OR($A85="",$B85=""),"",IFERROR(ROUND(Assumptions!$B$12*$B85,0),""))</f>
        <v/>
      </c>
      <c r="N85" s="26">
        <f>IF($A85="","",IFERROR(COUNTIFS('Activity Log'!$B$5:$B$104,"&gt;="&amp;$A85,'Activity Log'!$B$5:$B$104,"&lt;"&amp;DATE(YEAR($A85),MONTH($A85)+1,1),'Activity Log'!$D$5:$D$104,"Client Contact",'Activity Log'!$J$5:$J$104,"Completed"),""))</f>
        <v/>
      </c>
      <c r="O85" s="63">
        <f>IF(OR($A85="",$B85=""),"",IFERROR(Assumptions!$B$13*$B85,""))</f>
        <v/>
      </c>
      <c r="P85" s="63">
        <f>IF($A85="","",IFERROR(SUMIFS('Activity Log'!$I$5:$I$104,'Activity Log'!$B$5:$B$104,"&gt;="&amp;$A85,'Activity Log'!$B$5:$B$104,"&lt;"&amp;DATE(YEAR($A85),MONTH($A85)+1,1),'Activity Log'!$J$5:$J$104,"Completed"),""))</f>
        <v/>
      </c>
      <c r="Q85" s="64">
        <f>IF(OR($C85="",$C85=0),"",IFERROR($D85/$C85,""))</f>
        <v/>
      </c>
      <c r="R85" s="5">
        <f>IF($A85="","",IF($A85&gt;DATE(YEAR(TODAY()),MONTH(TODAY()),1),"Future month",IF(DATE(YEAR($A85),MONTH($A85)+1,1)&gt;TODAY(),"Current month - review",IF($Q85="","No target",IF($Q85&lt;Assumptions!$B$14,"Review progress","On pace")))))</f>
        <v/>
      </c>
    </row>
    <row r="86">
      <c r="A86" s="61" t="n"/>
      <c r="B86" s="24" t="n"/>
      <c r="C86" s="65">
        <f>IF(OR($A86="",$B86=""),"",IFERROR(Assumptions!$B$8*$B86,""))</f>
        <v/>
      </c>
      <c r="D86" s="65">
        <f>IF($A86="","",IFERROR(SUMIFS('Activity Log'!$G$5:$G$104,'Activity Log'!$B$5:$B$104,"&gt;="&amp;$A86,'Activity Log'!$B$5:$B$104,"&lt;"&amp;DATE(YEAR($A86),MONTH($A86)+1,1),'Activity Log'!$J$5:$J$104,"Completed"),""))</f>
        <v/>
      </c>
      <c r="E86" s="65">
        <f>IF(OR($C86="",$D86=""),"",IFERROR($D86-$C86,""))</f>
        <v/>
      </c>
      <c r="F86" s="65">
        <f>IF(OR($A86="",$B86=""),"",IFERROR(Assumptions!$B$9*$B86,""))</f>
        <v/>
      </c>
      <c r="G86" s="65">
        <f>IF($A86="","",IFERROR(SUMIFS('Activity Log'!$H$5:$H$104,'Activity Log'!$B$5:$B$104,"&gt;="&amp;$A86,'Activity Log'!$B$5:$B$104,"&lt;"&amp;DATE(YEAR($A86),MONTH($A86)+1,1),'Activity Log'!$J$5:$J$104,"Completed"),""))</f>
        <v/>
      </c>
      <c r="H86" s="65">
        <f>IF(OR($F86="",$G86=""),"",IFERROR($G86-$F86,""))</f>
        <v/>
      </c>
      <c r="I86" s="30">
        <f>IF(OR($A86="",$B86=""),"",IFERROR(ROUND(Assumptions!$B$10*$B86,0),""))</f>
        <v/>
      </c>
      <c r="J86" s="30">
        <f>IF($A86="","",IFERROR(COUNTIFS('Activity Log'!$B$5:$B$104,"&gt;="&amp;$A86,'Activity Log'!$B$5:$B$104,"&lt;"&amp;DATE(YEAR($A86),MONTH($A86)+1,1),'Activity Log'!$D$5:$D$104,"New Policy",'Activity Log'!$J$5:$J$104,"Completed"),""))</f>
        <v/>
      </c>
      <c r="K86" s="30">
        <f>IF(OR($A86="",$B86=""),"",IFERROR(ROUND(Assumptions!$B$11*$B86,0),""))</f>
        <v/>
      </c>
      <c r="L86" s="30">
        <f>IF($A86="","",IFERROR(COUNTIFS('Activity Log'!$B$5:$B$104,"&gt;="&amp;$A86,'Activity Log'!$B$5:$B$104,"&lt;"&amp;DATE(YEAR($A86),MONTH($A86)+1,1),'Activity Log'!$D$5:$D$104,"Quote",'Activity Log'!$J$5:$J$104,"Completed"),""))</f>
        <v/>
      </c>
      <c r="M86" s="30">
        <f>IF(OR($A86="",$B86=""),"",IFERROR(ROUND(Assumptions!$B$12*$B86,0),""))</f>
        <v/>
      </c>
      <c r="N86" s="30">
        <f>IF($A86="","",IFERROR(COUNTIFS('Activity Log'!$B$5:$B$104,"&gt;="&amp;$A86,'Activity Log'!$B$5:$B$104,"&lt;"&amp;DATE(YEAR($A86),MONTH($A86)+1,1),'Activity Log'!$D$5:$D$104,"Client Contact",'Activity Log'!$J$5:$J$104,"Completed"),""))</f>
        <v/>
      </c>
      <c r="O86" s="66">
        <f>IF(OR($A86="",$B86=""),"",IFERROR(Assumptions!$B$13*$B86,""))</f>
        <v/>
      </c>
      <c r="P86" s="66">
        <f>IF($A86="","",IFERROR(SUMIFS('Activity Log'!$I$5:$I$104,'Activity Log'!$B$5:$B$104,"&gt;="&amp;$A86,'Activity Log'!$B$5:$B$104,"&lt;"&amp;DATE(YEAR($A86),MONTH($A86)+1,1),'Activity Log'!$J$5:$J$104,"Completed"),""))</f>
        <v/>
      </c>
      <c r="Q86" s="67">
        <f>IF(OR($C86="",$C86=0),"",IFERROR($D86/$C86,""))</f>
        <v/>
      </c>
      <c r="R86" s="12">
        <f>IF($A86="","",IF($A86&gt;DATE(YEAR(TODAY()),MONTH(TODAY()),1),"Future month",IF(DATE(YEAR($A86),MONTH($A86)+1,1)&gt;TODAY(),"Current month - review",IF($Q86="","No target",IF($Q86&lt;Assumptions!$B$14,"Review progress","On pace")))))</f>
        <v/>
      </c>
    </row>
    <row r="87">
      <c r="A87" s="61" t="n"/>
      <c r="B87" s="24" t="n"/>
      <c r="C87" s="62">
        <f>IF(OR($A87="",$B87=""),"",IFERROR(Assumptions!$B$8*$B87,""))</f>
        <v/>
      </c>
      <c r="D87" s="62">
        <f>IF($A87="","",IFERROR(SUMIFS('Activity Log'!$G$5:$G$104,'Activity Log'!$B$5:$B$104,"&gt;="&amp;$A87,'Activity Log'!$B$5:$B$104,"&lt;"&amp;DATE(YEAR($A87),MONTH($A87)+1,1),'Activity Log'!$J$5:$J$104,"Completed"),""))</f>
        <v/>
      </c>
      <c r="E87" s="62">
        <f>IF(OR($C87="",$D87=""),"",IFERROR($D87-$C87,""))</f>
        <v/>
      </c>
      <c r="F87" s="62">
        <f>IF(OR($A87="",$B87=""),"",IFERROR(Assumptions!$B$9*$B87,""))</f>
        <v/>
      </c>
      <c r="G87" s="62">
        <f>IF($A87="","",IFERROR(SUMIFS('Activity Log'!$H$5:$H$104,'Activity Log'!$B$5:$B$104,"&gt;="&amp;$A87,'Activity Log'!$B$5:$B$104,"&lt;"&amp;DATE(YEAR($A87),MONTH($A87)+1,1),'Activity Log'!$J$5:$J$104,"Completed"),""))</f>
        <v/>
      </c>
      <c r="H87" s="62">
        <f>IF(OR($F87="",$G87=""),"",IFERROR($G87-$F87,""))</f>
        <v/>
      </c>
      <c r="I87" s="26">
        <f>IF(OR($A87="",$B87=""),"",IFERROR(ROUND(Assumptions!$B$10*$B87,0),""))</f>
        <v/>
      </c>
      <c r="J87" s="26">
        <f>IF($A87="","",IFERROR(COUNTIFS('Activity Log'!$B$5:$B$104,"&gt;="&amp;$A87,'Activity Log'!$B$5:$B$104,"&lt;"&amp;DATE(YEAR($A87),MONTH($A87)+1,1),'Activity Log'!$D$5:$D$104,"New Policy",'Activity Log'!$J$5:$J$104,"Completed"),""))</f>
        <v/>
      </c>
      <c r="K87" s="26">
        <f>IF(OR($A87="",$B87=""),"",IFERROR(ROUND(Assumptions!$B$11*$B87,0),""))</f>
        <v/>
      </c>
      <c r="L87" s="26">
        <f>IF($A87="","",IFERROR(COUNTIFS('Activity Log'!$B$5:$B$104,"&gt;="&amp;$A87,'Activity Log'!$B$5:$B$104,"&lt;"&amp;DATE(YEAR($A87),MONTH($A87)+1,1),'Activity Log'!$D$5:$D$104,"Quote",'Activity Log'!$J$5:$J$104,"Completed"),""))</f>
        <v/>
      </c>
      <c r="M87" s="26">
        <f>IF(OR($A87="",$B87=""),"",IFERROR(ROUND(Assumptions!$B$12*$B87,0),""))</f>
        <v/>
      </c>
      <c r="N87" s="26">
        <f>IF($A87="","",IFERROR(COUNTIFS('Activity Log'!$B$5:$B$104,"&gt;="&amp;$A87,'Activity Log'!$B$5:$B$104,"&lt;"&amp;DATE(YEAR($A87),MONTH($A87)+1,1),'Activity Log'!$D$5:$D$104,"Client Contact",'Activity Log'!$J$5:$J$104,"Completed"),""))</f>
        <v/>
      </c>
      <c r="O87" s="63">
        <f>IF(OR($A87="",$B87=""),"",IFERROR(Assumptions!$B$13*$B87,""))</f>
        <v/>
      </c>
      <c r="P87" s="63">
        <f>IF($A87="","",IFERROR(SUMIFS('Activity Log'!$I$5:$I$104,'Activity Log'!$B$5:$B$104,"&gt;="&amp;$A87,'Activity Log'!$B$5:$B$104,"&lt;"&amp;DATE(YEAR($A87),MONTH($A87)+1,1),'Activity Log'!$J$5:$J$104,"Completed"),""))</f>
        <v/>
      </c>
      <c r="Q87" s="64">
        <f>IF(OR($C87="",$C87=0),"",IFERROR($D87/$C87,""))</f>
        <v/>
      </c>
      <c r="R87" s="5">
        <f>IF($A87="","",IF($A87&gt;DATE(YEAR(TODAY()),MONTH(TODAY()),1),"Future month",IF(DATE(YEAR($A87),MONTH($A87)+1,1)&gt;TODAY(),"Current month - review",IF($Q87="","No target",IF($Q87&lt;Assumptions!$B$14,"Review progress","On pace")))))</f>
        <v/>
      </c>
    </row>
    <row r="88">
      <c r="A88" s="61" t="n"/>
      <c r="B88" s="24" t="n"/>
      <c r="C88" s="65">
        <f>IF(OR($A88="",$B88=""),"",IFERROR(Assumptions!$B$8*$B88,""))</f>
        <v/>
      </c>
      <c r="D88" s="65">
        <f>IF($A88="","",IFERROR(SUMIFS('Activity Log'!$G$5:$G$104,'Activity Log'!$B$5:$B$104,"&gt;="&amp;$A88,'Activity Log'!$B$5:$B$104,"&lt;"&amp;DATE(YEAR($A88),MONTH($A88)+1,1),'Activity Log'!$J$5:$J$104,"Completed"),""))</f>
        <v/>
      </c>
      <c r="E88" s="65">
        <f>IF(OR($C88="",$D88=""),"",IFERROR($D88-$C88,""))</f>
        <v/>
      </c>
      <c r="F88" s="65">
        <f>IF(OR($A88="",$B88=""),"",IFERROR(Assumptions!$B$9*$B88,""))</f>
        <v/>
      </c>
      <c r="G88" s="65">
        <f>IF($A88="","",IFERROR(SUMIFS('Activity Log'!$H$5:$H$104,'Activity Log'!$B$5:$B$104,"&gt;="&amp;$A88,'Activity Log'!$B$5:$B$104,"&lt;"&amp;DATE(YEAR($A88),MONTH($A88)+1,1),'Activity Log'!$J$5:$J$104,"Completed"),""))</f>
        <v/>
      </c>
      <c r="H88" s="65">
        <f>IF(OR($F88="",$G88=""),"",IFERROR($G88-$F88,""))</f>
        <v/>
      </c>
      <c r="I88" s="30">
        <f>IF(OR($A88="",$B88=""),"",IFERROR(ROUND(Assumptions!$B$10*$B88,0),""))</f>
        <v/>
      </c>
      <c r="J88" s="30">
        <f>IF($A88="","",IFERROR(COUNTIFS('Activity Log'!$B$5:$B$104,"&gt;="&amp;$A88,'Activity Log'!$B$5:$B$104,"&lt;"&amp;DATE(YEAR($A88),MONTH($A88)+1,1),'Activity Log'!$D$5:$D$104,"New Policy",'Activity Log'!$J$5:$J$104,"Completed"),""))</f>
        <v/>
      </c>
      <c r="K88" s="30">
        <f>IF(OR($A88="",$B88=""),"",IFERROR(ROUND(Assumptions!$B$11*$B88,0),""))</f>
        <v/>
      </c>
      <c r="L88" s="30">
        <f>IF($A88="","",IFERROR(COUNTIFS('Activity Log'!$B$5:$B$104,"&gt;="&amp;$A88,'Activity Log'!$B$5:$B$104,"&lt;"&amp;DATE(YEAR($A88),MONTH($A88)+1,1),'Activity Log'!$D$5:$D$104,"Quote",'Activity Log'!$J$5:$J$104,"Completed"),""))</f>
        <v/>
      </c>
      <c r="M88" s="30">
        <f>IF(OR($A88="",$B88=""),"",IFERROR(ROUND(Assumptions!$B$12*$B88,0),""))</f>
        <v/>
      </c>
      <c r="N88" s="30">
        <f>IF($A88="","",IFERROR(COUNTIFS('Activity Log'!$B$5:$B$104,"&gt;="&amp;$A88,'Activity Log'!$B$5:$B$104,"&lt;"&amp;DATE(YEAR($A88),MONTH($A88)+1,1),'Activity Log'!$D$5:$D$104,"Client Contact",'Activity Log'!$J$5:$J$104,"Completed"),""))</f>
        <v/>
      </c>
      <c r="O88" s="66">
        <f>IF(OR($A88="",$B88=""),"",IFERROR(Assumptions!$B$13*$B88,""))</f>
        <v/>
      </c>
      <c r="P88" s="66">
        <f>IF($A88="","",IFERROR(SUMIFS('Activity Log'!$I$5:$I$104,'Activity Log'!$B$5:$B$104,"&gt;="&amp;$A88,'Activity Log'!$B$5:$B$104,"&lt;"&amp;DATE(YEAR($A88),MONTH($A88)+1,1),'Activity Log'!$J$5:$J$104,"Completed"),""))</f>
        <v/>
      </c>
      <c r="Q88" s="67">
        <f>IF(OR($C88="",$C88=0),"",IFERROR($D88/$C88,""))</f>
        <v/>
      </c>
      <c r="R88" s="12">
        <f>IF($A88="","",IF($A88&gt;DATE(YEAR(TODAY()),MONTH(TODAY()),1),"Future month",IF(DATE(YEAR($A88),MONTH($A88)+1,1)&gt;TODAY(),"Current month - review",IF($Q88="","No target",IF($Q88&lt;Assumptions!$B$14,"Review progress","On pace")))))</f>
        <v/>
      </c>
    </row>
    <row r="89">
      <c r="A89" s="61" t="n"/>
      <c r="B89" s="24" t="n"/>
      <c r="C89" s="62">
        <f>IF(OR($A89="",$B89=""),"",IFERROR(Assumptions!$B$8*$B89,""))</f>
        <v/>
      </c>
      <c r="D89" s="62">
        <f>IF($A89="","",IFERROR(SUMIFS('Activity Log'!$G$5:$G$104,'Activity Log'!$B$5:$B$104,"&gt;="&amp;$A89,'Activity Log'!$B$5:$B$104,"&lt;"&amp;DATE(YEAR($A89),MONTH($A89)+1,1),'Activity Log'!$J$5:$J$104,"Completed"),""))</f>
        <v/>
      </c>
      <c r="E89" s="62">
        <f>IF(OR($C89="",$D89=""),"",IFERROR($D89-$C89,""))</f>
        <v/>
      </c>
      <c r="F89" s="62">
        <f>IF(OR($A89="",$B89=""),"",IFERROR(Assumptions!$B$9*$B89,""))</f>
        <v/>
      </c>
      <c r="G89" s="62">
        <f>IF($A89="","",IFERROR(SUMIFS('Activity Log'!$H$5:$H$104,'Activity Log'!$B$5:$B$104,"&gt;="&amp;$A89,'Activity Log'!$B$5:$B$104,"&lt;"&amp;DATE(YEAR($A89),MONTH($A89)+1,1),'Activity Log'!$J$5:$J$104,"Completed"),""))</f>
        <v/>
      </c>
      <c r="H89" s="62">
        <f>IF(OR($F89="",$G89=""),"",IFERROR($G89-$F89,""))</f>
        <v/>
      </c>
      <c r="I89" s="26">
        <f>IF(OR($A89="",$B89=""),"",IFERROR(ROUND(Assumptions!$B$10*$B89,0),""))</f>
        <v/>
      </c>
      <c r="J89" s="26">
        <f>IF($A89="","",IFERROR(COUNTIFS('Activity Log'!$B$5:$B$104,"&gt;="&amp;$A89,'Activity Log'!$B$5:$B$104,"&lt;"&amp;DATE(YEAR($A89),MONTH($A89)+1,1),'Activity Log'!$D$5:$D$104,"New Policy",'Activity Log'!$J$5:$J$104,"Completed"),""))</f>
        <v/>
      </c>
      <c r="K89" s="26">
        <f>IF(OR($A89="",$B89=""),"",IFERROR(ROUND(Assumptions!$B$11*$B89,0),""))</f>
        <v/>
      </c>
      <c r="L89" s="26">
        <f>IF($A89="","",IFERROR(COUNTIFS('Activity Log'!$B$5:$B$104,"&gt;="&amp;$A89,'Activity Log'!$B$5:$B$104,"&lt;"&amp;DATE(YEAR($A89),MONTH($A89)+1,1),'Activity Log'!$D$5:$D$104,"Quote",'Activity Log'!$J$5:$J$104,"Completed"),""))</f>
        <v/>
      </c>
      <c r="M89" s="26">
        <f>IF(OR($A89="",$B89=""),"",IFERROR(ROUND(Assumptions!$B$12*$B89,0),""))</f>
        <v/>
      </c>
      <c r="N89" s="26">
        <f>IF($A89="","",IFERROR(COUNTIFS('Activity Log'!$B$5:$B$104,"&gt;="&amp;$A89,'Activity Log'!$B$5:$B$104,"&lt;"&amp;DATE(YEAR($A89),MONTH($A89)+1,1),'Activity Log'!$D$5:$D$104,"Client Contact",'Activity Log'!$J$5:$J$104,"Completed"),""))</f>
        <v/>
      </c>
      <c r="O89" s="63">
        <f>IF(OR($A89="",$B89=""),"",IFERROR(Assumptions!$B$13*$B89,""))</f>
        <v/>
      </c>
      <c r="P89" s="63">
        <f>IF($A89="","",IFERROR(SUMIFS('Activity Log'!$I$5:$I$104,'Activity Log'!$B$5:$B$104,"&gt;="&amp;$A89,'Activity Log'!$B$5:$B$104,"&lt;"&amp;DATE(YEAR($A89),MONTH($A89)+1,1),'Activity Log'!$J$5:$J$104,"Completed"),""))</f>
        <v/>
      </c>
      <c r="Q89" s="64">
        <f>IF(OR($C89="",$C89=0),"",IFERROR($D89/$C89,""))</f>
        <v/>
      </c>
      <c r="R89" s="5">
        <f>IF($A89="","",IF($A89&gt;DATE(YEAR(TODAY()),MONTH(TODAY()),1),"Future month",IF(DATE(YEAR($A89),MONTH($A89)+1,1)&gt;TODAY(),"Current month - review",IF($Q89="","No target",IF($Q89&lt;Assumptions!$B$14,"Review progress","On pace")))))</f>
        <v/>
      </c>
    </row>
    <row r="90">
      <c r="A90" s="61" t="n"/>
      <c r="B90" s="24" t="n"/>
      <c r="C90" s="65">
        <f>IF(OR($A90="",$B90=""),"",IFERROR(Assumptions!$B$8*$B90,""))</f>
        <v/>
      </c>
      <c r="D90" s="65">
        <f>IF($A90="","",IFERROR(SUMIFS('Activity Log'!$G$5:$G$104,'Activity Log'!$B$5:$B$104,"&gt;="&amp;$A90,'Activity Log'!$B$5:$B$104,"&lt;"&amp;DATE(YEAR($A90),MONTH($A90)+1,1),'Activity Log'!$J$5:$J$104,"Completed"),""))</f>
        <v/>
      </c>
      <c r="E90" s="65">
        <f>IF(OR($C90="",$D90=""),"",IFERROR($D90-$C90,""))</f>
        <v/>
      </c>
      <c r="F90" s="65">
        <f>IF(OR($A90="",$B90=""),"",IFERROR(Assumptions!$B$9*$B90,""))</f>
        <v/>
      </c>
      <c r="G90" s="65">
        <f>IF($A90="","",IFERROR(SUMIFS('Activity Log'!$H$5:$H$104,'Activity Log'!$B$5:$B$104,"&gt;="&amp;$A90,'Activity Log'!$B$5:$B$104,"&lt;"&amp;DATE(YEAR($A90),MONTH($A90)+1,1),'Activity Log'!$J$5:$J$104,"Completed"),""))</f>
        <v/>
      </c>
      <c r="H90" s="65">
        <f>IF(OR($F90="",$G90=""),"",IFERROR($G90-$F90,""))</f>
        <v/>
      </c>
      <c r="I90" s="30">
        <f>IF(OR($A90="",$B90=""),"",IFERROR(ROUND(Assumptions!$B$10*$B90,0),""))</f>
        <v/>
      </c>
      <c r="J90" s="30">
        <f>IF($A90="","",IFERROR(COUNTIFS('Activity Log'!$B$5:$B$104,"&gt;="&amp;$A90,'Activity Log'!$B$5:$B$104,"&lt;"&amp;DATE(YEAR($A90),MONTH($A90)+1,1),'Activity Log'!$D$5:$D$104,"New Policy",'Activity Log'!$J$5:$J$104,"Completed"),""))</f>
        <v/>
      </c>
      <c r="K90" s="30">
        <f>IF(OR($A90="",$B90=""),"",IFERROR(ROUND(Assumptions!$B$11*$B90,0),""))</f>
        <v/>
      </c>
      <c r="L90" s="30">
        <f>IF($A90="","",IFERROR(COUNTIFS('Activity Log'!$B$5:$B$104,"&gt;="&amp;$A90,'Activity Log'!$B$5:$B$104,"&lt;"&amp;DATE(YEAR($A90),MONTH($A90)+1,1),'Activity Log'!$D$5:$D$104,"Quote",'Activity Log'!$J$5:$J$104,"Completed"),""))</f>
        <v/>
      </c>
      <c r="M90" s="30">
        <f>IF(OR($A90="",$B90=""),"",IFERROR(ROUND(Assumptions!$B$12*$B90,0),""))</f>
        <v/>
      </c>
      <c r="N90" s="30">
        <f>IF($A90="","",IFERROR(COUNTIFS('Activity Log'!$B$5:$B$104,"&gt;="&amp;$A90,'Activity Log'!$B$5:$B$104,"&lt;"&amp;DATE(YEAR($A90),MONTH($A90)+1,1),'Activity Log'!$D$5:$D$104,"Client Contact",'Activity Log'!$J$5:$J$104,"Completed"),""))</f>
        <v/>
      </c>
      <c r="O90" s="66">
        <f>IF(OR($A90="",$B90=""),"",IFERROR(Assumptions!$B$13*$B90,""))</f>
        <v/>
      </c>
      <c r="P90" s="66">
        <f>IF($A90="","",IFERROR(SUMIFS('Activity Log'!$I$5:$I$104,'Activity Log'!$B$5:$B$104,"&gt;="&amp;$A90,'Activity Log'!$B$5:$B$104,"&lt;"&amp;DATE(YEAR($A90),MONTH($A90)+1,1),'Activity Log'!$J$5:$J$104,"Completed"),""))</f>
        <v/>
      </c>
      <c r="Q90" s="67">
        <f>IF(OR($C90="",$C90=0),"",IFERROR($D90/$C90,""))</f>
        <v/>
      </c>
      <c r="R90" s="12">
        <f>IF($A90="","",IF($A90&gt;DATE(YEAR(TODAY()),MONTH(TODAY()),1),"Future month",IF(DATE(YEAR($A90),MONTH($A90)+1,1)&gt;TODAY(),"Current month - review",IF($Q90="","No target",IF($Q90&lt;Assumptions!$B$14,"Review progress","On pace")))))</f>
        <v/>
      </c>
    </row>
    <row r="91">
      <c r="A91" s="61" t="n"/>
      <c r="B91" s="24" t="n"/>
      <c r="C91" s="62">
        <f>IF(OR($A91="",$B91=""),"",IFERROR(Assumptions!$B$8*$B91,""))</f>
        <v/>
      </c>
      <c r="D91" s="62">
        <f>IF($A91="","",IFERROR(SUMIFS('Activity Log'!$G$5:$G$104,'Activity Log'!$B$5:$B$104,"&gt;="&amp;$A91,'Activity Log'!$B$5:$B$104,"&lt;"&amp;DATE(YEAR($A91),MONTH($A91)+1,1),'Activity Log'!$J$5:$J$104,"Completed"),""))</f>
        <v/>
      </c>
      <c r="E91" s="62">
        <f>IF(OR($C91="",$D91=""),"",IFERROR($D91-$C91,""))</f>
        <v/>
      </c>
      <c r="F91" s="62">
        <f>IF(OR($A91="",$B91=""),"",IFERROR(Assumptions!$B$9*$B91,""))</f>
        <v/>
      </c>
      <c r="G91" s="62">
        <f>IF($A91="","",IFERROR(SUMIFS('Activity Log'!$H$5:$H$104,'Activity Log'!$B$5:$B$104,"&gt;="&amp;$A91,'Activity Log'!$B$5:$B$104,"&lt;"&amp;DATE(YEAR($A91),MONTH($A91)+1,1),'Activity Log'!$J$5:$J$104,"Completed"),""))</f>
        <v/>
      </c>
      <c r="H91" s="62">
        <f>IF(OR($F91="",$G91=""),"",IFERROR($G91-$F91,""))</f>
        <v/>
      </c>
      <c r="I91" s="26">
        <f>IF(OR($A91="",$B91=""),"",IFERROR(ROUND(Assumptions!$B$10*$B91,0),""))</f>
        <v/>
      </c>
      <c r="J91" s="26">
        <f>IF($A91="","",IFERROR(COUNTIFS('Activity Log'!$B$5:$B$104,"&gt;="&amp;$A91,'Activity Log'!$B$5:$B$104,"&lt;"&amp;DATE(YEAR($A91),MONTH($A91)+1,1),'Activity Log'!$D$5:$D$104,"New Policy",'Activity Log'!$J$5:$J$104,"Completed"),""))</f>
        <v/>
      </c>
      <c r="K91" s="26">
        <f>IF(OR($A91="",$B91=""),"",IFERROR(ROUND(Assumptions!$B$11*$B91,0),""))</f>
        <v/>
      </c>
      <c r="L91" s="26">
        <f>IF($A91="","",IFERROR(COUNTIFS('Activity Log'!$B$5:$B$104,"&gt;="&amp;$A91,'Activity Log'!$B$5:$B$104,"&lt;"&amp;DATE(YEAR($A91),MONTH($A91)+1,1),'Activity Log'!$D$5:$D$104,"Quote",'Activity Log'!$J$5:$J$104,"Completed"),""))</f>
        <v/>
      </c>
      <c r="M91" s="26">
        <f>IF(OR($A91="",$B91=""),"",IFERROR(ROUND(Assumptions!$B$12*$B91,0),""))</f>
        <v/>
      </c>
      <c r="N91" s="26">
        <f>IF($A91="","",IFERROR(COUNTIFS('Activity Log'!$B$5:$B$104,"&gt;="&amp;$A91,'Activity Log'!$B$5:$B$104,"&lt;"&amp;DATE(YEAR($A91),MONTH($A91)+1,1),'Activity Log'!$D$5:$D$104,"Client Contact",'Activity Log'!$J$5:$J$104,"Completed"),""))</f>
        <v/>
      </c>
      <c r="O91" s="63">
        <f>IF(OR($A91="",$B91=""),"",IFERROR(Assumptions!$B$13*$B91,""))</f>
        <v/>
      </c>
      <c r="P91" s="63">
        <f>IF($A91="","",IFERROR(SUMIFS('Activity Log'!$I$5:$I$104,'Activity Log'!$B$5:$B$104,"&gt;="&amp;$A91,'Activity Log'!$B$5:$B$104,"&lt;"&amp;DATE(YEAR($A91),MONTH($A91)+1,1),'Activity Log'!$J$5:$J$104,"Completed"),""))</f>
        <v/>
      </c>
      <c r="Q91" s="64">
        <f>IF(OR($C91="",$C91=0),"",IFERROR($D91/$C91,""))</f>
        <v/>
      </c>
      <c r="R91" s="5">
        <f>IF($A91="","",IF($A91&gt;DATE(YEAR(TODAY()),MONTH(TODAY()),1),"Future month",IF(DATE(YEAR($A91),MONTH($A91)+1,1)&gt;TODAY(),"Current month - review",IF($Q91="","No target",IF($Q91&lt;Assumptions!$B$14,"Review progress","On pace")))))</f>
        <v/>
      </c>
    </row>
    <row r="92">
      <c r="A92" s="61" t="n"/>
      <c r="B92" s="24" t="n"/>
      <c r="C92" s="65">
        <f>IF(OR($A92="",$B92=""),"",IFERROR(Assumptions!$B$8*$B92,""))</f>
        <v/>
      </c>
      <c r="D92" s="65">
        <f>IF($A92="","",IFERROR(SUMIFS('Activity Log'!$G$5:$G$104,'Activity Log'!$B$5:$B$104,"&gt;="&amp;$A92,'Activity Log'!$B$5:$B$104,"&lt;"&amp;DATE(YEAR($A92),MONTH($A92)+1,1),'Activity Log'!$J$5:$J$104,"Completed"),""))</f>
        <v/>
      </c>
      <c r="E92" s="65">
        <f>IF(OR($C92="",$D92=""),"",IFERROR($D92-$C92,""))</f>
        <v/>
      </c>
      <c r="F92" s="65">
        <f>IF(OR($A92="",$B92=""),"",IFERROR(Assumptions!$B$9*$B92,""))</f>
        <v/>
      </c>
      <c r="G92" s="65">
        <f>IF($A92="","",IFERROR(SUMIFS('Activity Log'!$H$5:$H$104,'Activity Log'!$B$5:$B$104,"&gt;="&amp;$A92,'Activity Log'!$B$5:$B$104,"&lt;"&amp;DATE(YEAR($A92),MONTH($A92)+1,1),'Activity Log'!$J$5:$J$104,"Completed"),""))</f>
        <v/>
      </c>
      <c r="H92" s="65">
        <f>IF(OR($F92="",$G92=""),"",IFERROR($G92-$F92,""))</f>
        <v/>
      </c>
      <c r="I92" s="30">
        <f>IF(OR($A92="",$B92=""),"",IFERROR(ROUND(Assumptions!$B$10*$B92,0),""))</f>
        <v/>
      </c>
      <c r="J92" s="30">
        <f>IF($A92="","",IFERROR(COUNTIFS('Activity Log'!$B$5:$B$104,"&gt;="&amp;$A92,'Activity Log'!$B$5:$B$104,"&lt;"&amp;DATE(YEAR($A92),MONTH($A92)+1,1),'Activity Log'!$D$5:$D$104,"New Policy",'Activity Log'!$J$5:$J$104,"Completed"),""))</f>
        <v/>
      </c>
      <c r="K92" s="30">
        <f>IF(OR($A92="",$B92=""),"",IFERROR(ROUND(Assumptions!$B$11*$B92,0),""))</f>
        <v/>
      </c>
      <c r="L92" s="30">
        <f>IF($A92="","",IFERROR(COUNTIFS('Activity Log'!$B$5:$B$104,"&gt;="&amp;$A92,'Activity Log'!$B$5:$B$104,"&lt;"&amp;DATE(YEAR($A92),MONTH($A92)+1,1),'Activity Log'!$D$5:$D$104,"Quote",'Activity Log'!$J$5:$J$104,"Completed"),""))</f>
        <v/>
      </c>
      <c r="M92" s="30">
        <f>IF(OR($A92="",$B92=""),"",IFERROR(ROUND(Assumptions!$B$12*$B92,0),""))</f>
        <v/>
      </c>
      <c r="N92" s="30">
        <f>IF($A92="","",IFERROR(COUNTIFS('Activity Log'!$B$5:$B$104,"&gt;="&amp;$A92,'Activity Log'!$B$5:$B$104,"&lt;"&amp;DATE(YEAR($A92),MONTH($A92)+1,1),'Activity Log'!$D$5:$D$104,"Client Contact",'Activity Log'!$J$5:$J$104,"Completed"),""))</f>
        <v/>
      </c>
      <c r="O92" s="66">
        <f>IF(OR($A92="",$B92=""),"",IFERROR(Assumptions!$B$13*$B92,""))</f>
        <v/>
      </c>
      <c r="P92" s="66">
        <f>IF($A92="","",IFERROR(SUMIFS('Activity Log'!$I$5:$I$104,'Activity Log'!$B$5:$B$104,"&gt;="&amp;$A92,'Activity Log'!$B$5:$B$104,"&lt;"&amp;DATE(YEAR($A92),MONTH($A92)+1,1),'Activity Log'!$J$5:$J$104,"Completed"),""))</f>
        <v/>
      </c>
      <c r="Q92" s="67">
        <f>IF(OR($C92="",$C92=0),"",IFERROR($D92/$C92,""))</f>
        <v/>
      </c>
      <c r="R92" s="12">
        <f>IF($A92="","",IF($A92&gt;DATE(YEAR(TODAY()),MONTH(TODAY()),1),"Future month",IF(DATE(YEAR($A92),MONTH($A92)+1,1)&gt;TODAY(),"Current month - review",IF($Q92="","No target",IF($Q92&lt;Assumptions!$B$14,"Review progress","On pace")))))</f>
        <v/>
      </c>
    </row>
    <row r="93">
      <c r="A93" s="61" t="n"/>
      <c r="B93" s="24" t="n"/>
      <c r="C93" s="62">
        <f>IF(OR($A93="",$B93=""),"",IFERROR(Assumptions!$B$8*$B93,""))</f>
        <v/>
      </c>
      <c r="D93" s="62">
        <f>IF($A93="","",IFERROR(SUMIFS('Activity Log'!$G$5:$G$104,'Activity Log'!$B$5:$B$104,"&gt;="&amp;$A93,'Activity Log'!$B$5:$B$104,"&lt;"&amp;DATE(YEAR($A93),MONTH($A93)+1,1),'Activity Log'!$J$5:$J$104,"Completed"),""))</f>
        <v/>
      </c>
      <c r="E93" s="62">
        <f>IF(OR($C93="",$D93=""),"",IFERROR($D93-$C93,""))</f>
        <v/>
      </c>
      <c r="F93" s="62">
        <f>IF(OR($A93="",$B93=""),"",IFERROR(Assumptions!$B$9*$B93,""))</f>
        <v/>
      </c>
      <c r="G93" s="62">
        <f>IF($A93="","",IFERROR(SUMIFS('Activity Log'!$H$5:$H$104,'Activity Log'!$B$5:$B$104,"&gt;="&amp;$A93,'Activity Log'!$B$5:$B$104,"&lt;"&amp;DATE(YEAR($A93),MONTH($A93)+1,1),'Activity Log'!$J$5:$J$104,"Completed"),""))</f>
        <v/>
      </c>
      <c r="H93" s="62">
        <f>IF(OR($F93="",$G93=""),"",IFERROR($G93-$F93,""))</f>
        <v/>
      </c>
      <c r="I93" s="26">
        <f>IF(OR($A93="",$B93=""),"",IFERROR(ROUND(Assumptions!$B$10*$B93,0),""))</f>
        <v/>
      </c>
      <c r="J93" s="26">
        <f>IF($A93="","",IFERROR(COUNTIFS('Activity Log'!$B$5:$B$104,"&gt;="&amp;$A93,'Activity Log'!$B$5:$B$104,"&lt;"&amp;DATE(YEAR($A93),MONTH($A93)+1,1),'Activity Log'!$D$5:$D$104,"New Policy",'Activity Log'!$J$5:$J$104,"Completed"),""))</f>
        <v/>
      </c>
      <c r="K93" s="26">
        <f>IF(OR($A93="",$B93=""),"",IFERROR(ROUND(Assumptions!$B$11*$B93,0),""))</f>
        <v/>
      </c>
      <c r="L93" s="26">
        <f>IF($A93="","",IFERROR(COUNTIFS('Activity Log'!$B$5:$B$104,"&gt;="&amp;$A93,'Activity Log'!$B$5:$B$104,"&lt;"&amp;DATE(YEAR($A93),MONTH($A93)+1,1),'Activity Log'!$D$5:$D$104,"Quote",'Activity Log'!$J$5:$J$104,"Completed"),""))</f>
        <v/>
      </c>
      <c r="M93" s="26">
        <f>IF(OR($A93="",$B93=""),"",IFERROR(ROUND(Assumptions!$B$12*$B93,0),""))</f>
        <v/>
      </c>
      <c r="N93" s="26">
        <f>IF($A93="","",IFERROR(COUNTIFS('Activity Log'!$B$5:$B$104,"&gt;="&amp;$A93,'Activity Log'!$B$5:$B$104,"&lt;"&amp;DATE(YEAR($A93),MONTH($A93)+1,1),'Activity Log'!$D$5:$D$104,"Client Contact",'Activity Log'!$J$5:$J$104,"Completed"),""))</f>
        <v/>
      </c>
      <c r="O93" s="63">
        <f>IF(OR($A93="",$B93=""),"",IFERROR(Assumptions!$B$13*$B93,""))</f>
        <v/>
      </c>
      <c r="P93" s="63">
        <f>IF($A93="","",IFERROR(SUMIFS('Activity Log'!$I$5:$I$104,'Activity Log'!$B$5:$B$104,"&gt;="&amp;$A93,'Activity Log'!$B$5:$B$104,"&lt;"&amp;DATE(YEAR($A93),MONTH($A93)+1,1),'Activity Log'!$J$5:$J$104,"Completed"),""))</f>
        <v/>
      </c>
      <c r="Q93" s="64">
        <f>IF(OR($C93="",$C93=0),"",IFERROR($D93/$C93,""))</f>
        <v/>
      </c>
      <c r="R93" s="5">
        <f>IF($A93="","",IF($A93&gt;DATE(YEAR(TODAY()),MONTH(TODAY()),1),"Future month",IF(DATE(YEAR($A93),MONTH($A93)+1,1)&gt;TODAY(),"Current month - review",IF($Q93="","No target",IF($Q93&lt;Assumptions!$B$14,"Review progress","On pace")))))</f>
        <v/>
      </c>
    </row>
    <row r="94">
      <c r="A94" s="61" t="n"/>
      <c r="B94" s="24" t="n"/>
      <c r="C94" s="65">
        <f>IF(OR($A94="",$B94=""),"",IFERROR(Assumptions!$B$8*$B94,""))</f>
        <v/>
      </c>
      <c r="D94" s="65">
        <f>IF($A94="","",IFERROR(SUMIFS('Activity Log'!$G$5:$G$104,'Activity Log'!$B$5:$B$104,"&gt;="&amp;$A94,'Activity Log'!$B$5:$B$104,"&lt;"&amp;DATE(YEAR($A94),MONTH($A94)+1,1),'Activity Log'!$J$5:$J$104,"Completed"),""))</f>
        <v/>
      </c>
      <c r="E94" s="65">
        <f>IF(OR($C94="",$D94=""),"",IFERROR($D94-$C94,""))</f>
        <v/>
      </c>
      <c r="F94" s="65">
        <f>IF(OR($A94="",$B94=""),"",IFERROR(Assumptions!$B$9*$B94,""))</f>
        <v/>
      </c>
      <c r="G94" s="65">
        <f>IF($A94="","",IFERROR(SUMIFS('Activity Log'!$H$5:$H$104,'Activity Log'!$B$5:$B$104,"&gt;="&amp;$A94,'Activity Log'!$B$5:$B$104,"&lt;"&amp;DATE(YEAR($A94),MONTH($A94)+1,1),'Activity Log'!$J$5:$J$104,"Completed"),""))</f>
        <v/>
      </c>
      <c r="H94" s="65">
        <f>IF(OR($F94="",$G94=""),"",IFERROR($G94-$F94,""))</f>
        <v/>
      </c>
      <c r="I94" s="30">
        <f>IF(OR($A94="",$B94=""),"",IFERROR(ROUND(Assumptions!$B$10*$B94,0),""))</f>
        <v/>
      </c>
      <c r="J94" s="30">
        <f>IF($A94="","",IFERROR(COUNTIFS('Activity Log'!$B$5:$B$104,"&gt;="&amp;$A94,'Activity Log'!$B$5:$B$104,"&lt;"&amp;DATE(YEAR($A94),MONTH($A94)+1,1),'Activity Log'!$D$5:$D$104,"New Policy",'Activity Log'!$J$5:$J$104,"Completed"),""))</f>
        <v/>
      </c>
      <c r="K94" s="30">
        <f>IF(OR($A94="",$B94=""),"",IFERROR(ROUND(Assumptions!$B$11*$B94,0),""))</f>
        <v/>
      </c>
      <c r="L94" s="30">
        <f>IF($A94="","",IFERROR(COUNTIFS('Activity Log'!$B$5:$B$104,"&gt;="&amp;$A94,'Activity Log'!$B$5:$B$104,"&lt;"&amp;DATE(YEAR($A94),MONTH($A94)+1,1),'Activity Log'!$D$5:$D$104,"Quote",'Activity Log'!$J$5:$J$104,"Completed"),""))</f>
        <v/>
      </c>
      <c r="M94" s="30">
        <f>IF(OR($A94="",$B94=""),"",IFERROR(ROUND(Assumptions!$B$12*$B94,0),""))</f>
        <v/>
      </c>
      <c r="N94" s="30">
        <f>IF($A94="","",IFERROR(COUNTIFS('Activity Log'!$B$5:$B$104,"&gt;="&amp;$A94,'Activity Log'!$B$5:$B$104,"&lt;"&amp;DATE(YEAR($A94),MONTH($A94)+1,1),'Activity Log'!$D$5:$D$104,"Client Contact",'Activity Log'!$J$5:$J$104,"Completed"),""))</f>
        <v/>
      </c>
      <c r="O94" s="66">
        <f>IF(OR($A94="",$B94=""),"",IFERROR(Assumptions!$B$13*$B94,""))</f>
        <v/>
      </c>
      <c r="P94" s="66">
        <f>IF($A94="","",IFERROR(SUMIFS('Activity Log'!$I$5:$I$104,'Activity Log'!$B$5:$B$104,"&gt;="&amp;$A94,'Activity Log'!$B$5:$B$104,"&lt;"&amp;DATE(YEAR($A94),MONTH($A94)+1,1),'Activity Log'!$J$5:$J$104,"Completed"),""))</f>
        <v/>
      </c>
      <c r="Q94" s="67">
        <f>IF(OR($C94="",$C94=0),"",IFERROR($D94/$C94,""))</f>
        <v/>
      </c>
      <c r="R94" s="12">
        <f>IF($A94="","",IF($A94&gt;DATE(YEAR(TODAY()),MONTH(TODAY()),1),"Future month",IF(DATE(YEAR($A94),MONTH($A94)+1,1)&gt;TODAY(),"Current month - review",IF($Q94="","No target",IF($Q94&lt;Assumptions!$B$14,"Review progress","On pace")))))</f>
        <v/>
      </c>
    </row>
    <row r="95">
      <c r="A95" s="61" t="n"/>
      <c r="B95" s="24" t="n"/>
      <c r="C95" s="62">
        <f>IF(OR($A95="",$B95=""),"",IFERROR(Assumptions!$B$8*$B95,""))</f>
        <v/>
      </c>
      <c r="D95" s="62">
        <f>IF($A95="","",IFERROR(SUMIFS('Activity Log'!$G$5:$G$104,'Activity Log'!$B$5:$B$104,"&gt;="&amp;$A95,'Activity Log'!$B$5:$B$104,"&lt;"&amp;DATE(YEAR($A95),MONTH($A95)+1,1),'Activity Log'!$J$5:$J$104,"Completed"),""))</f>
        <v/>
      </c>
      <c r="E95" s="62">
        <f>IF(OR($C95="",$D95=""),"",IFERROR($D95-$C95,""))</f>
        <v/>
      </c>
      <c r="F95" s="62">
        <f>IF(OR($A95="",$B95=""),"",IFERROR(Assumptions!$B$9*$B95,""))</f>
        <v/>
      </c>
      <c r="G95" s="62">
        <f>IF($A95="","",IFERROR(SUMIFS('Activity Log'!$H$5:$H$104,'Activity Log'!$B$5:$B$104,"&gt;="&amp;$A95,'Activity Log'!$B$5:$B$104,"&lt;"&amp;DATE(YEAR($A95),MONTH($A95)+1,1),'Activity Log'!$J$5:$J$104,"Completed"),""))</f>
        <v/>
      </c>
      <c r="H95" s="62">
        <f>IF(OR($F95="",$G95=""),"",IFERROR($G95-$F95,""))</f>
        <v/>
      </c>
      <c r="I95" s="26">
        <f>IF(OR($A95="",$B95=""),"",IFERROR(ROUND(Assumptions!$B$10*$B95,0),""))</f>
        <v/>
      </c>
      <c r="J95" s="26">
        <f>IF($A95="","",IFERROR(COUNTIFS('Activity Log'!$B$5:$B$104,"&gt;="&amp;$A95,'Activity Log'!$B$5:$B$104,"&lt;"&amp;DATE(YEAR($A95),MONTH($A95)+1,1),'Activity Log'!$D$5:$D$104,"New Policy",'Activity Log'!$J$5:$J$104,"Completed"),""))</f>
        <v/>
      </c>
      <c r="K95" s="26">
        <f>IF(OR($A95="",$B95=""),"",IFERROR(ROUND(Assumptions!$B$11*$B95,0),""))</f>
        <v/>
      </c>
      <c r="L95" s="26">
        <f>IF($A95="","",IFERROR(COUNTIFS('Activity Log'!$B$5:$B$104,"&gt;="&amp;$A95,'Activity Log'!$B$5:$B$104,"&lt;"&amp;DATE(YEAR($A95),MONTH($A95)+1,1),'Activity Log'!$D$5:$D$104,"Quote",'Activity Log'!$J$5:$J$104,"Completed"),""))</f>
        <v/>
      </c>
      <c r="M95" s="26">
        <f>IF(OR($A95="",$B95=""),"",IFERROR(ROUND(Assumptions!$B$12*$B95,0),""))</f>
        <v/>
      </c>
      <c r="N95" s="26">
        <f>IF($A95="","",IFERROR(COUNTIFS('Activity Log'!$B$5:$B$104,"&gt;="&amp;$A95,'Activity Log'!$B$5:$B$104,"&lt;"&amp;DATE(YEAR($A95),MONTH($A95)+1,1),'Activity Log'!$D$5:$D$104,"Client Contact",'Activity Log'!$J$5:$J$104,"Completed"),""))</f>
        <v/>
      </c>
      <c r="O95" s="63">
        <f>IF(OR($A95="",$B95=""),"",IFERROR(Assumptions!$B$13*$B95,""))</f>
        <v/>
      </c>
      <c r="P95" s="63">
        <f>IF($A95="","",IFERROR(SUMIFS('Activity Log'!$I$5:$I$104,'Activity Log'!$B$5:$B$104,"&gt;="&amp;$A95,'Activity Log'!$B$5:$B$104,"&lt;"&amp;DATE(YEAR($A95),MONTH($A95)+1,1),'Activity Log'!$J$5:$J$104,"Completed"),""))</f>
        <v/>
      </c>
      <c r="Q95" s="64">
        <f>IF(OR($C95="",$C95=0),"",IFERROR($D95/$C95,""))</f>
        <v/>
      </c>
      <c r="R95" s="5">
        <f>IF($A95="","",IF($A95&gt;DATE(YEAR(TODAY()),MONTH(TODAY()),1),"Future month",IF(DATE(YEAR($A95),MONTH($A95)+1,1)&gt;TODAY(),"Current month - review",IF($Q95="","No target",IF($Q95&lt;Assumptions!$B$14,"Review progress","On pace")))))</f>
        <v/>
      </c>
    </row>
    <row r="96">
      <c r="A96" s="61" t="n"/>
      <c r="B96" s="24" t="n"/>
      <c r="C96" s="65">
        <f>IF(OR($A96="",$B96=""),"",IFERROR(Assumptions!$B$8*$B96,""))</f>
        <v/>
      </c>
      <c r="D96" s="65">
        <f>IF($A96="","",IFERROR(SUMIFS('Activity Log'!$G$5:$G$104,'Activity Log'!$B$5:$B$104,"&gt;="&amp;$A96,'Activity Log'!$B$5:$B$104,"&lt;"&amp;DATE(YEAR($A96),MONTH($A96)+1,1),'Activity Log'!$J$5:$J$104,"Completed"),""))</f>
        <v/>
      </c>
      <c r="E96" s="65">
        <f>IF(OR($C96="",$D96=""),"",IFERROR($D96-$C96,""))</f>
        <v/>
      </c>
      <c r="F96" s="65">
        <f>IF(OR($A96="",$B96=""),"",IFERROR(Assumptions!$B$9*$B96,""))</f>
        <v/>
      </c>
      <c r="G96" s="65">
        <f>IF($A96="","",IFERROR(SUMIFS('Activity Log'!$H$5:$H$104,'Activity Log'!$B$5:$B$104,"&gt;="&amp;$A96,'Activity Log'!$B$5:$B$104,"&lt;"&amp;DATE(YEAR($A96),MONTH($A96)+1,1),'Activity Log'!$J$5:$J$104,"Completed"),""))</f>
        <v/>
      </c>
      <c r="H96" s="65">
        <f>IF(OR($F96="",$G96=""),"",IFERROR($G96-$F96,""))</f>
        <v/>
      </c>
      <c r="I96" s="30">
        <f>IF(OR($A96="",$B96=""),"",IFERROR(ROUND(Assumptions!$B$10*$B96,0),""))</f>
        <v/>
      </c>
      <c r="J96" s="30">
        <f>IF($A96="","",IFERROR(COUNTIFS('Activity Log'!$B$5:$B$104,"&gt;="&amp;$A96,'Activity Log'!$B$5:$B$104,"&lt;"&amp;DATE(YEAR($A96),MONTH($A96)+1,1),'Activity Log'!$D$5:$D$104,"New Policy",'Activity Log'!$J$5:$J$104,"Completed"),""))</f>
        <v/>
      </c>
      <c r="K96" s="30">
        <f>IF(OR($A96="",$B96=""),"",IFERROR(ROUND(Assumptions!$B$11*$B96,0),""))</f>
        <v/>
      </c>
      <c r="L96" s="30">
        <f>IF($A96="","",IFERROR(COUNTIFS('Activity Log'!$B$5:$B$104,"&gt;="&amp;$A96,'Activity Log'!$B$5:$B$104,"&lt;"&amp;DATE(YEAR($A96),MONTH($A96)+1,1),'Activity Log'!$D$5:$D$104,"Quote",'Activity Log'!$J$5:$J$104,"Completed"),""))</f>
        <v/>
      </c>
      <c r="M96" s="30">
        <f>IF(OR($A96="",$B96=""),"",IFERROR(ROUND(Assumptions!$B$12*$B96,0),""))</f>
        <v/>
      </c>
      <c r="N96" s="30">
        <f>IF($A96="","",IFERROR(COUNTIFS('Activity Log'!$B$5:$B$104,"&gt;="&amp;$A96,'Activity Log'!$B$5:$B$104,"&lt;"&amp;DATE(YEAR($A96),MONTH($A96)+1,1),'Activity Log'!$D$5:$D$104,"Client Contact",'Activity Log'!$J$5:$J$104,"Completed"),""))</f>
        <v/>
      </c>
      <c r="O96" s="66">
        <f>IF(OR($A96="",$B96=""),"",IFERROR(Assumptions!$B$13*$B96,""))</f>
        <v/>
      </c>
      <c r="P96" s="66">
        <f>IF($A96="","",IFERROR(SUMIFS('Activity Log'!$I$5:$I$104,'Activity Log'!$B$5:$B$104,"&gt;="&amp;$A96,'Activity Log'!$B$5:$B$104,"&lt;"&amp;DATE(YEAR($A96),MONTH($A96)+1,1),'Activity Log'!$J$5:$J$104,"Completed"),""))</f>
        <v/>
      </c>
      <c r="Q96" s="67">
        <f>IF(OR($C96="",$C96=0),"",IFERROR($D96/$C96,""))</f>
        <v/>
      </c>
      <c r="R96" s="12">
        <f>IF($A96="","",IF($A96&gt;DATE(YEAR(TODAY()),MONTH(TODAY()),1),"Future month",IF(DATE(YEAR($A96),MONTH($A96)+1,1)&gt;TODAY(),"Current month - review",IF($Q96="","No target",IF($Q96&lt;Assumptions!$B$14,"Review progress","On pace")))))</f>
        <v/>
      </c>
    </row>
    <row r="97">
      <c r="A97" s="61" t="n"/>
      <c r="B97" s="24" t="n"/>
      <c r="C97" s="62">
        <f>IF(OR($A97="",$B97=""),"",IFERROR(Assumptions!$B$8*$B97,""))</f>
        <v/>
      </c>
      <c r="D97" s="62">
        <f>IF($A97="","",IFERROR(SUMIFS('Activity Log'!$G$5:$G$104,'Activity Log'!$B$5:$B$104,"&gt;="&amp;$A97,'Activity Log'!$B$5:$B$104,"&lt;"&amp;DATE(YEAR($A97),MONTH($A97)+1,1),'Activity Log'!$J$5:$J$104,"Completed"),""))</f>
        <v/>
      </c>
      <c r="E97" s="62">
        <f>IF(OR($C97="",$D97=""),"",IFERROR($D97-$C97,""))</f>
        <v/>
      </c>
      <c r="F97" s="62">
        <f>IF(OR($A97="",$B97=""),"",IFERROR(Assumptions!$B$9*$B97,""))</f>
        <v/>
      </c>
      <c r="G97" s="62">
        <f>IF($A97="","",IFERROR(SUMIFS('Activity Log'!$H$5:$H$104,'Activity Log'!$B$5:$B$104,"&gt;="&amp;$A97,'Activity Log'!$B$5:$B$104,"&lt;"&amp;DATE(YEAR($A97),MONTH($A97)+1,1),'Activity Log'!$J$5:$J$104,"Completed"),""))</f>
        <v/>
      </c>
      <c r="H97" s="62">
        <f>IF(OR($F97="",$G97=""),"",IFERROR($G97-$F97,""))</f>
        <v/>
      </c>
      <c r="I97" s="26">
        <f>IF(OR($A97="",$B97=""),"",IFERROR(ROUND(Assumptions!$B$10*$B97,0),""))</f>
        <v/>
      </c>
      <c r="J97" s="26">
        <f>IF($A97="","",IFERROR(COUNTIFS('Activity Log'!$B$5:$B$104,"&gt;="&amp;$A97,'Activity Log'!$B$5:$B$104,"&lt;"&amp;DATE(YEAR($A97),MONTH($A97)+1,1),'Activity Log'!$D$5:$D$104,"New Policy",'Activity Log'!$J$5:$J$104,"Completed"),""))</f>
        <v/>
      </c>
      <c r="K97" s="26">
        <f>IF(OR($A97="",$B97=""),"",IFERROR(ROUND(Assumptions!$B$11*$B97,0),""))</f>
        <v/>
      </c>
      <c r="L97" s="26">
        <f>IF($A97="","",IFERROR(COUNTIFS('Activity Log'!$B$5:$B$104,"&gt;="&amp;$A97,'Activity Log'!$B$5:$B$104,"&lt;"&amp;DATE(YEAR($A97),MONTH($A97)+1,1),'Activity Log'!$D$5:$D$104,"Quote",'Activity Log'!$J$5:$J$104,"Completed"),""))</f>
        <v/>
      </c>
      <c r="M97" s="26">
        <f>IF(OR($A97="",$B97=""),"",IFERROR(ROUND(Assumptions!$B$12*$B97,0),""))</f>
        <v/>
      </c>
      <c r="N97" s="26">
        <f>IF($A97="","",IFERROR(COUNTIFS('Activity Log'!$B$5:$B$104,"&gt;="&amp;$A97,'Activity Log'!$B$5:$B$104,"&lt;"&amp;DATE(YEAR($A97),MONTH($A97)+1,1),'Activity Log'!$D$5:$D$104,"Client Contact",'Activity Log'!$J$5:$J$104,"Completed"),""))</f>
        <v/>
      </c>
      <c r="O97" s="63">
        <f>IF(OR($A97="",$B97=""),"",IFERROR(Assumptions!$B$13*$B97,""))</f>
        <v/>
      </c>
      <c r="P97" s="63">
        <f>IF($A97="","",IFERROR(SUMIFS('Activity Log'!$I$5:$I$104,'Activity Log'!$B$5:$B$104,"&gt;="&amp;$A97,'Activity Log'!$B$5:$B$104,"&lt;"&amp;DATE(YEAR($A97),MONTH($A97)+1,1),'Activity Log'!$J$5:$J$104,"Completed"),""))</f>
        <v/>
      </c>
      <c r="Q97" s="64">
        <f>IF(OR($C97="",$C97=0),"",IFERROR($D97/$C97,""))</f>
        <v/>
      </c>
      <c r="R97" s="5">
        <f>IF($A97="","",IF($A97&gt;DATE(YEAR(TODAY()),MONTH(TODAY()),1),"Future month",IF(DATE(YEAR($A97),MONTH($A97)+1,1)&gt;TODAY(),"Current month - review",IF($Q97="","No target",IF($Q97&lt;Assumptions!$B$14,"Review progress","On pace")))))</f>
        <v/>
      </c>
    </row>
    <row r="98">
      <c r="A98" s="61" t="n"/>
      <c r="B98" s="24" t="n"/>
      <c r="C98" s="65">
        <f>IF(OR($A98="",$B98=""),"",IFERROR(Assumptions!$B$8*$B98,""))</f>
        <v/>
      </c>
      <c r="D98" s="65">
        <f>IF($A98="","",IFERROR(SUMIFS('Activity Log'!$G$5:$G$104,'Activity Log'!$B$5:$B$104,"&gt;="&amp;$A98,'Activity Log'!$B$5:$B$104,"&lt;"&amp;DATE(YEAR($A98),MONTH($A98)+1,1),'Activity Log'!$J$5:$J$104,"Completed"),""))</f>
        <v/>
      </c>
      <c r="E98" s="65">
        <f>IF(OR($C98="",$D98=""),"",IFERROR($D98-$C98,""))</f>
        <v/>
      </c>
      <c r="F98" s="65">
        <f>IF(OR($A98="",$B98=""),"",IFERROR(Assumptions!$B$9*$B98,""))</f>
        <v/>
      </c>
      <c r="G98" s="65">
        <f>IF($A98="","",IFERROR(SUMIFS('Activity Log'!$H$5:$H$104,'Activity Log'!$B$5:$B$104,"&gt;="&amp;$A98,'Activity Log'!$B$5:$B$104,"&lt;"&amp;DATE(YEAR($A98),MONTH($A98)+1,1),'Activity Log'!$J$5:$J$104,"Completed"),""))</f>
        <v/>
      </c>
      <c r="H98" s="65">
        <f>IF(OR($F98="",$G98=""),"",IFERROR($G98-$F98,""))</f>
        <v/>
      </c>
      <c r="I98" s="30">
        <f>IF(OR($A98="",$B98=""),"",IFERROR(ROUND(Assumptions!$B$10*$B98,0),""))</f>
        <v/>
      </c>
      <c r="J98" s="30">
        <f>IF($A98="","",IFERROR(COUNTIFS('Activity Log'!$B$5:$B$104,"&gt;="&amp;$A98,'Activity Log'!$B$5:$B$104,"&lt;"&amp;DATE(YEAR($A98),MONTH($A98)+1,1),'Activity Log'!$D$5:$D$104,"New Policy",'Activity Log'!$J$5:$J$104,"Completed"),""))</f>
        <v/>
      </c>
      <c r="K98" s="30">
        <f>IF(OR($A98="",$B98=""),"",IFERROR(ROUND(Assumptions!$B$11*$B98,0),""))</f>
        <v/>
      </c>
      <c r="L98" s="30">
        <f>IF($A98="","",IFERROR(COUNTIFS('Activity Log'!$B$5:$B$104,"&gt;="&amp;$A98,'Activity Log'!$B$5:$B$104,"&lt;"&amp;DATE(YEAR($A98),MONTH($A98)+1,1),'Activity Log'!$D$5:$D$104,"Quote",'Activity Log'!$J$5:$J$104,"Completed"),""))</f>
        <v/>
      </c>
      <c r="M98" s="30">
        <f>IF(OR($A98="",$B98=""),"",IFERROR(ROUND(Assumptions!$B$12*$B98,0),""))</f>
        <v/>
      </c>
      <c r="N98" s="30">
        <f>IF($A98="","",IFERROR(COUNTIFS('Activity Log'!$B$5:$B$104,"&gt;="&amp;$A98,'Activity Log'!$B$5:$B$104,"&lt;"&amp;DATE(YEAR($A98),MONTH($A98)+1,1),'Activity Log'!$D$5:$D$104,"Client Contact",'Activity Log'!$J$5:$J$104,"Completed"),""))</f>
        <v/>
      </c>
      <c r="O98" s="66">
        <f>IF(OR($A98="",$B98=""),"",IFERROR(Assumptions!$B$13*$B98,""))</f>
        <v/>
      </c>
      <c r="P98" s="66">
        <f>IF($A98="","",IFERROR(SUMIFS('Activity Log'!$I$5:$I$104,'Activity Log'!$B$5:$B$104,"&gt;="&amp;$A98,'Activity Log'!$B$5:$B$104,"&lt;"&amp;DATE(YEAR($A98),MONTH($A98)+1,1),'Activity Log'!$J$5:$J$104,"Completed"),""))</f>
        <v/>
      </c>
      <c r="Q98" s="67">
        <f>IF(OR($C98="",$C98=0),"",IFERROR($D98/$C98,""))</f>
        <v/>
      </c>
      <c r="R98" s="12">
        <f>IF($A98="","",IF($A98&gt;DATE(YEAR(TODAY()),MONTH(TODAY()),1),"Future month",IF(DATE(YEAR($A98),MONTH($A98)+1,1)&gt;TODAY(),"Current month - review",IF($Q98="","No target",IF($Q98&lt;Assumptions!$B$14,"Review progress","On pace")))))</f>
        <v/>
      </c>
    </row>
    <row r="99">
      <c r="A99" s="61" t="n"/>
      <c r="B99" s="24" t="n"/>
      <c r="C99" s="62">
        <f>IF(OR($A99="",$B99=""),"",IFERROR(Assumptions!$B$8*$B99,""))</f>
        <v/>
      </c>
      <c r="D99" s="62">
        <f>IF($A99="","",IFERROR(SUMIFS('Activity Log'!$G$5:$G$104,'Activity Log'!$B$5:$B$104,"&gt;="&amp;$A99,'Activity Log'!$B$5:$B$104,"&lt;"&amp;DATE(YEAR($A99),MONTH($A99)+1,1),'Activity Log'!$J$5:$J$104,"Completed"),""))</f>
        <v/>
      </c>
      <c r="E99" s="62">
        <f>IF(OR($C99="",$D99=""),"",IFERROR($D99-$C99,""))</f>
        <v/>
      </c>
      <c r="F99" s="62">
        <f>IF(OR($A99="",$B99=""),"",IFERROR(Assumptions!$B$9*$B99,""))</f>
        <v/>
      </c>
      <c r="G99" s="62">
        <f>IF($A99="","",IFERROR(SUMIFS('Activity Log'!$H$5:$H$104,'Activity Log'!$B$5:$B$104,"&gt;="&amp;$A99,'Activity Log'!$B$5:$B$104,"&lt;"&amp;DATE(YEAR($A99),MONTH($A99)+1,1),'Activity Log'!$J$5:$J$104,"Completed"),""))</f>
        <v/>
      </c>
      <c r="H99" s="62">
        <f>IF(OR($F99="",$G99=""),"",IFERROR($G99-$F99,""))</f>
        <v/>
      </c>
      <c r="I99" s="26">
        <f>IF(OR($A99="",$B99=""),"",IFERROR(ROUND(Assumptions!$B$10*$B99,0),""))</f>
        <v/>
      </c>
      <c r="J99" s="26">
        <f>IF($A99="","",IFERROR(COUNTIFS('Activity Log'!$B$5:$B$104,"&gt;="&amp;$A99,'Activity Log'!$B$5:$B$104,"&lt;"&amp;DATE(YEAR($A99),MONTH($A99)+1,1),'Activity Log'!$D$5:$D$104,"New Policy",'Activity Log'!$J$5:$J$104,"Completed"),""))</f>
        <v/>
      </c>
      <c r="K99" s="26">
        <f>IF(OR($A99="",$B99=""),"",IFERROR(ROUND(Assumptions!$B$11*$B99,0),""))</f>
        <v/>
      </c>
      <c r="L99" s="26">
        <f>IF($A99="","",IFERROR(COUNTIFS('Activity Log'!$B$5:$B$104,"&gt;="&amp;$A99,'Activity Log'!$B$5:$B$104,"&lt;"&amp;DATE(YEAR($A99),MONTH($A99)+1,1),'Activity Log'!$D$5:$D$104,"Quote",'Activity Log'!$J$5:$J$104,"Completed"),""))</f>
        <v/>
      </c>
      <c r="M99" s="26">
        <f>IF(OR($A99="",$B99=""),"",IFERROR(ROUND(Assumptions!$B$12*$B99,0),""))</f>
        <v/>
      </c>
      <c r="N99" s="26">
        <f>IF($A99="","",IFERROR(COUNTIFS('Activity Log'!$B$5:$B$104,"&gt;="&amp;$A99,'Activity Log'!$B$5:$B$104,"&lt;"&amp;DATE(YEAR($A99),MONTH($A99)+1,1),'Activity Log'!$D$5:$D$104,"Client Contact",'Activity Log'!$J$5:$J$104,"Completed"),""))</f>
        <v/>
      </c>
      <c r="O99" s="63">
        <f>IF(OR($A99="",$B99=""),"",IFERROR(Assumptions!$B$13*$B99,""))</f>
        <v/>
      </c>
      <c r="P99" s="63">
        <f>IF($A99="","",IFERROR(SUMIFS('Activity Log'!$I$5:$I$104,'Activity Log'!$B$5:$B$104,"&gt;="&amp;$A99,'Activity Log'!$B$5:$B$104,"&lt;"&amp;DATE(YEAR($A99),MONTH($A99)+1,1),'Activity Log'!$J$5:$J$104,"Completed"),""))</f>
        <v/>
      </c>
      <c r="Q99" s="64">
        <f>IF(OR($C99="",$C99=0),"",IFERROR($D99/$C99,""))</f>
        <v/>
      </c>
      <c r="R99" s="5">
        <f>IF($A99="","",IF($A99&gt;DATE(YEAR(TODAY()),MONTH(TODAY()),1),"Future month",IF(DATE(YEAR($A99),MONTH($A99)+1,1)&gt;TODAY(),"Current month - review",IF($Q99="","No target",IF($Q99&lt;Assumptions!$B$14,"Review progress","On pace")))))</f>
        <v/>
      </c>
    </row>
    <row r="100">
      <c r="A100" s="61" t="n"/>
      <c r="B100" s="24" t="n"/>
      <c r="C100" s="65">
        <f>IF(OR($A100="",$B100=""),"",IFERROR(Assumptions!$B$8*$B100,""))</f>
        <v/>
      </c>
      <c r="D100" s="65">
        <f>IF($A100="","",IFERROR(SUMIFS('Activity Log'!$G$5:$G$104,'Activity Log'!$B$5:$B$104,"&gt;="&amp;$A100,'Activity Log'!$B$5:$B$104,"&lt;"&amp;DATE(YEAR($A100),MONTH($A100)+1,1),'Activity Log'!$J$5:$J$104,"Completed"),""))</f>
        <v/>
      </c>
      <c r="E100" s="65">
        <f>IF(OR($C100="",$D100=""),"",IFERROR($D100-$C100,""))</f>
        <v/>
      </c>
      <c r="F100" s="65">
        <f>IF(OR($A100="",$B100=""),"",IFERROR(Assumptions!$B$9*$B100,""))</f>
        <v/>
      </c>
      <c r="G100" s="65">
        <f>IF($A100="","",IFERROR(SUMIFS('Activity Log'!$H$5:$H$104,'Activity Log'!$B$5:$B$104,"&gt;="&amp;$A100,'Activity Log'!$B$5:$B$104,"&lt;"&amp;DATE(YEAR($A100),MONTH($A100)+1,1),'Activity Log'!$J$5:$J$104,"Completed"),""))</f>
        <v/>
      </c>
      <c r="H100" s="65">
        <f>IF(OR($F100="",$G100=""),"",IFERROR($G100-$F100,""))</f>
        <v/>
      </c>
      <c r="I100" s="30">
        <f>IF(OR($A100="",$B100=""),"",IFERROR(ROUND(Assumptions!$B$10*$B100,0),""))</f>
        <v/>
      </c>
      <c r="J100" s="30">
        <f>IF($A100="","",IFERROR(COUNTIFS('Activity Log'!$B$5:$B$104,"&gt;="&amp;$A100,'Activity Log'!$B$5:$B$104,"&lt;"&amp;DATE(YEAR($A100),MONTH($A100)+1,1),'Activity Log'!$D$5:$D$104,"New Policy",'Activity Log'!$J$5:$J$104,"Completed"),""))</f>
        <v/>
      </c>
      <c r="K100" s="30">
        <f>IF(OR($A100="",$B100=""),"",IFERROR(ROUND(Assumptions!$B$11*$B100,0),""))</f>
        <v/>
      </c>
      <c r="L100" s="30">
        <f>IF($A100="","",IFERROR(COUNTIFS('Activity Log'!$B$5:$B$104,"&gt;="&amp;$A100,'Activity Log'!$B$5:$B$104,"&lt;"&amp;DATE(YEAR($A100),MONTH($A100)+1,1),'Activity Log'!$D$5:$D$104,"Quote",'Activity Log'!$J$5:$J$104,"Completed"),""))</f>
        <v/>
      </c>
      <c r="M100" s="30">
        <f>IF(OR($A100="",$B100=""),"",IFERROR(ROUND(Assumptions!$B$12*$B100,0),""))</f>
        <v/>
      </c>
      <c r="N100" s="30">
        <f>IF($A100="","",IFERROR(COUNTIFS('Activity Log'!$B$5:$B$104,"&gt;="&amp;$A100,'Activity Log'!$B$5:$B$104,"&lt;"&amp;DATE(YEAR($A100),MONTH($A100)+1,1),'Activity Log'!$D$5:$D$104,"Client Contact",'Activity Log'!$J$5:$J$104,"Completed"),""))</f>
        <v/>
      </c>
      <c r="O100" s="66">
        <f>IF(OR($A100="",$B100=""),"",IFERROR(Assumptions!$B$13*$B100,""))</f>
        <v/>
      </c>
      <c r="P100" s="66">
        <f>IF($A100="","",IFERROR(SUMIFS('Activity Log'!$I$5:$I$104,'Activity Log'!$B$5:$B$104,"&gt;="&amp;$A100,'Activity Log'!$B$5:$B$104,"&lt;"&amp;DATE(YEAR($A100),MONTH($A100)+1,1),'Activity Log'!$J$5:$J$104,"Completed"),""))</f>
        <v/>
      </c>
      <c r="Q100" s="67">
        <f>IF(OR($C100="",$C100=0),"",IFERROR($D100/$C100,""))</f>
        <v/>
      </c>
      <c r="R100" s="12">
        <f>IF($A100="","",IF($A100&gt;DATE(YEAR(TODAY()),MONTH(TODAY()),1),"Future month",IF(DATE(YEAR($A100),MONTH($A100)+1,1)&gt;TODAY(),"Current month - review",IF($Q100="","No target",IF($Q100&lt;Assumptions!$B$14,"Review progress","On pace")))))</f>
        <v/>
      </c>
    </row>
    <row r="101">
      <c r="A101" s="61" t="n"/>
      <c r="B101" s="24" t="n"/>
      <c r="C101" s="62">
        <f>IF(OR($A101="",$B101=""),"",IFERROR(Assumptions!$B$8*$B101,""))</f>
        <v/>
      </c>
      <c r="D101" s="62">
        <f>IF($A101="","",IFERROR(SUMIFS('Activity Log'!$G$5:$G$104,'Activity Log'!$B$5:$B$104,"&gt;="&amp;$A101,'Activity Log'!$B$5:$B$104,"&lt;"&amp;DATE(YEAR($A101),MONTH($A101)+1,1),'Activity Log'!$J$5:$J$104,"Completed"),""))</f>
        <v/>
      </c>
      <c r="E101" s="62">
        <f>IF(OR($C101="",$D101=""),"",IFERROR($D101-$C101,""))</f>
        <v/>
      </c>
      <c r="F101" s="62">
        <f>IF(OR($A101="",$B101=""),"",IFERROR(Assumptions!$B$9*$B101,""))</f>
        <v/>
      </c>
      <c r="G101" s="62">
        <f>IF($A101="","",IFERROR(SUMIFS('Activity Log'!$H$5:$H$104,'Activity Log'!$B$5:$B$104,"&gt;="&amp;$A101,'Activity Log'!$B$5:$B$104,"&lt;"&amp;DATE(YEAR($A101),MONTH($A101)+1,1),'Activity Log'!$J$5:$J$104,"Completed"),""))</f>
        <v/>
      </c>
      <c r="H101" s="62">
        <f>IF(OR($F101="",$G101=""),"",IFERROR($G101-$F101,""))</f>
        <v/>
      </c>
      <c r="I101" s="26">
        <f>IF(OR($A101="",$B101=""),"",IFERROR(ROUND(Assumptions!$B$10*$B101,0),""))</f>
        <v/>
      </c>
      <c r="J101" s="26">
        <f>IF($A101="","",IFERROR(COUNTIFS('Activity Log'!$B$5:$B$104,"&gt;="&amp;$A101,'Activity Log'!$B$5:$B$104,"&lt;"&amp;DATE(YEAR($A101),MONTH($A101)+1,1),'Activity Log'!$D$5:$D$104,"New Policy",'Activity Log'!$J$5:$J$104,"Completed"),""))</f>
        <v/>
      </c>
      <c r="K101" s="26">
        <f>IF(OR($A101="",$B101=""),"",IFERROR(ROUND(Assumptions!$B$11*$B101,0),""))</f>
        <v/>
      </c>
      <c r="L101" s="26">
        <f>IF($A101="","",IFERROR(COUNTIFS('Activity Log'!$B$5:$B$104,"&gt;="&amp;$A101,'Activity Log'!$B$5:$B$104,"&lt;"&amp;DATE(YEAR($A101),MONTH($A101)+1,1),'Activity Log'!$D$5:$D$104,"Quote",'Activity Log'!$J$5:$J$104,"Completed"),""))</f>
        <v/>
      </c>
      <c r="M101" s="26">
        <f>IF(OR($A101="",$B101=""),"",IFERROR(ROUND(Assumptions!$B$12*$B101,0),""))</f>
        <v/>
      </c>
      <c r="N101" s="26">
        <f>IF($A101="","",IFERROR(COUNTIFS('Activity Log'!$B$5:$B$104,"&gt;="&amp;$A101,'Activity Log'!$B$5:$B$104,"&lt;"&amp;DATE(YEAR($A101),MONTH($A101)+1,1),'Activity Log'!$D$5:$D$104,"Client Contact",'Activity Log'!$J$5:$J$104,"Completed"),""))</f>
        <v/>
      </c>
      <c r="O101" s="63">
        <f>IF(OR($A101="",$B101=""),"",IFERROR(Assumptions!$B$13*$B101,""))</f>
        <v/>
      </c>
      <c r="P101" s="63">
        <f>IF($A101="","",IFERROR(SUMIFS('Activity Log'!$I$5:$I$104,'Activity Log'!$B$5:$B$104,"&gt;="&amp;$A101,'Activity Log'!$B$5:$B$104,"&lt;"&amp;DATE(YEAR($A101),MONTH($A101)+1,1),'Activity Log'!$J$5:$J$104,"Completed"),""))</f>
        <v/>
      </c>
      <c r="Q101" s="64">
        <f>IF(OR($C101="",$C101=0),"",IFERROR($D101/$C101,""))</f>
        <v/>
      </c>
      <c r="R101" s="5">
        <f>IF($A101="","",IF($A101&gt;DATE(YEAR(TODAY()),MONTH(TODAY()),1),"Future month",IF(DATE(YEAR($A101),MONTH($A101)+1,1)&gt;TODAY(),"Current month - review",IF($Q101="","No target",IF($Q101&lt;Assumptions!$B$14,"Review progress","On pace")))))</f>
        <v/>
      </c>
    </row>
    <row r="102">
      <c r="A102" s="61" t="n"/>
      <c r="B102" s="24" t="n"/>
      <c r="C102" s="65">
        <f>IF(OR($A102="",$B102=""),"",IFERROR(Assumptions!$B$8*$B102,""))</f>
        <v/>
      </c>
      <c r="D102" s="65">
        <f>IF($A102="","",IFERROR(SUMIFS('Activity Log'!$G$5:$G$104,'Activity Log'!$B$5:$B$104,"&gt;="&amp;$A102,'Activity Log'!$B$5:$B$104,"&lt;"&amp;DATE(YEAR($A102),MONTH($A102)+1,1),'Activity Log'!$J$5:$J$104,"Completed"),""))</f>
        <v/>
      </c>
      <c r="E102" s="65">
        <f>IF(OR($C102="",$D102=""),"",IFERROR($D102-$C102,""))</f>
        <v/>
      </c>
      <c r="F102" s="65">
        <f>IF(OR($A102="",$B102=""),"",IFERROR(Assumptions!$B$9*$B102,""))</f>
        <v/>
      </c>
      <c r="G102" s="65">
        <f>IF($A102="","",IFERROR(SUMIFS('Activity Log'!$H$5:$H$104,'Activity Log'!$B$5:$B$104,"&gt;="&amp;$A102,'Activity Log'!$B$5:$B$104,"&lt;"&amp;DATE(YEAR($A102),MONTH($A102)+1,1),'Activity Log'!$J$5:$J$104,"Completed"),""))</f>
        <v/>
      </c>
      <c r="H102" s="65">
        <f>IF(OR($F102="",$G102=""),"",IFERROR($G102-$F102,""))</f>
        <v/>
      </c>
      <c r="I102" s="30">
        <f>IF(OR($A102="",$B102=""),"",IFERROR(ROUND(Assumptions!$B$10*$B102,0),""))</f>
        <v/>
      </c>
      <c r="J102" s="30">
        <f>IF($A102="","",IFERROR(COUNTIFS('Activity Log'!$B$5:$B$104,"&gt;="&amp;$A102,'Activity Log'!$B$5:$B$104,"&lt;"&amp;DATE(YEAR($A102),MONTH($A102)+1,1),'Activity Log'!$D$5:$D$104,"New Policy",'Activity Log'!$J$5:$J$104,"Completed"),""))</f>
        <v/>
      </c>
      <c r="K102" s="30">
        <f>IF(OR($A102="",$B102=""),"",IFERROR(ROUND(Assumptions!$B$11*$B102,0),""))</f>
        <v/>
      </c>
      <c r="L102" s="30">
        <f>IF($A102="","",IFERROR(COUNTIFS('Activity Log'!$B$5:$B$104,"&gt;="&amp;$A102,'Activity Log'!$B$5:$B$104,"&lt;"&amp;DATE(YEAR($A102),MONTH($A102)+1,1),'Activity Log'!$D$5:$D$104,"Quote",'Activity Log'!$J$5:$J$104,"Completed"),""))</f>
        <v/>
      </c>
      <c r="M102" s="30">
        <f>IF(OR($A102="",$B102=""),"",IFERROR(ROUND(Assumptions!$B$12*$B102,0),""))</f>
        <v/>
      </c>
      <c r="N102" s="30">
        <f>IF($A102="","",IFERROR(COUNTIFS('Activity Log'!$B$5:$B$104,"&gt;="&amp;$A102,'Activity Log'!$B$5:$B$104,"&lt;"&amp;DATE(YEAR($A102),MONTH($A102)+1,1),'Activity Log'!$D$5:$D$104,"Client Contact",'Activity Log'!$J$5:$J$104,"Completed"),""))</f>
        <v/>
      </c>
      <c r="O102" s="66">
        <f>IF(OR($A102="",$B102=""),"",IFERROR(Assumptions!$B$13*$B102,""))</f>
        <v/>
      </c>
      <c r="P102" s="66">
        <f>IF($A102="","",IFERROR(SUMIFS('Activity Log'!$I$5:$I$104,'Activity Log'!$B$5:$B$104,"&gt;="&amp;$A102,'Activity Log'!$B$5:$B$104,"&lt;"&amp;DATE(YEAR($A102),MONTH($A102)+1,1),'Activity Log'!$J$5:$J$104,"Completed"),""))</f>
        <v/>
      </c>
      <c r="Q102" s="67">
        <f>IF(OR($C102="",$C102=0),"",IFERROR($D102/$C102,""))</f>
        <v/>
      </c>
      <c r="R102" s="12">
        <f>IF($A102="","",IF($A102&gt;DATE(YEAR(TODAY()),MONTH(TODAY()),1),"Future month",IF(DATE(YEAR($A102),MONTH($A102)+1,1)&gt;TODAY(),"Current month - review",IF($Q102="","No target",IF($Q102&lt;Assumptions!$B$14,"Review progress","On pace")))))</f>
        <v/>
      </c>
    </row>
    <row r="103">
      <c r="A103" s="61" t="n"/>
      <c r="B103" s="24" t="n"/>
      <c r="C103" s="62">
        <f>IF(OR($A103="",$B103=""),"",IFERROR(Assumptions!$B$8*$B103,""))</f>
        <v/>
      </c>
      <c r="D103" s="62">
        <f>IF($A103="","",IFERROR(SUMIFS('Activity Log'!$G$5:$G$104,'Activity Log'!$B$5:$B$104,"&gt;="&amp;$A103,'Activity Log'!$B$5:$B$104,"&lt;"&amp;DATE(YEAR($A103),MONTH($A103)+1,1),'Activity Log'!$J$5:$J$104,"Completed"),""))</f>
        <v/>
      </c>
      <c r="E103" s="62">
        <f>IF(OR($C103="",$D103=""),"",IFERROR($D103-$C103,""))</f>
        <v/>
      </c>
      <c r="F103" s="62">
        <f>IF(OR($A103="",$B103=""),"",IFERROR(Assumptions!$B$9*$B103,""))</f>
        <v/>
      </c>
      <c r="G103" s="62">
        <f>IF($A103="","",IFERROR(SUMIFS('Activity Log'!$H$5:$H$104,'Activity Log'!$B$5:$B$104,"&gt;="&amp;$A103,'Activity Log'!$B$5:$B$104,"&lt;"&amp;DATE(YEAR($A103),MONTH($A103)+1,1),'Activity Log'!$J$5:$J$104,"Completed"),""))</f>
        <v/>
      </c>
      <c r="H103" s="62">
        <f>IF(OR($F103="",$G103=""),"",IFERROR($G103-$F103,""))</f>
        <v/>
      </c>
      <c r="I103" s="26">
        <f>IF(OR($A103="",$B103=""),"",IFERROR(ROUND(Assumptions!$B$10*$B103,0),""))</f>
        <v/>
      </c>
      <c r="J103" s="26">
        <f>IF($A103="","",IFERROR(COUNTIFS('Activity Log'!$B$5:$B$104,"&gt;="&amp;$A103,'Activity Log'!$B$5:$B$104,"&lt;"&amp;DATE(YEAR($A103),MONTH($A103)+1,1),'Activity Log'!$D$5:$D$104,"New Policy",'Activity Log'!$J$5:$J$104,"Completed"),""))</f>
        <v/>
      </c>
      <c r="K103" s="26">
        <f>IF(OR($A103="",$B103=""),"",IFERROR(ROUND(Assumptions!$B$11*$B103,0),""))</f>
        <v/>
      </c>
      <c r="L103" s="26">
        <f>IF($A103="","",IFERROR(COUNTIFS('Activity Log'!$B$5:$B$104,"&gt;="&amp;$A103,'Activity Log'!$B$5:$B$104,"&lt;"&amp;DATE(YEAR($A103),MONTH($A103)+1,1),'Activity Log'!$D$5:$D$104,"Quote",'Activity Log'!$J$5:$J$104,"Completed"),""))</f>
        <v/>
      </c>
      <c r="M103" s="26">
        <f>IF(OR($A103="",$B103=""),"",IFERROR(ROUND(Assumptions!$B$12*$B103,0),""))</f>
        <v/>
      </c>
      <c r="N103" s="26">
        <f>IF($A103="","",IFERROR(COUNTIFS('Activity Log'!$B$5:$B$104,"&gt;="&amp;$A103,'Activity Log'!$B$5:$B$104,"&lt;"&amp;DATE(YEAR($A103),MONTH($A103)+1,1),'Activity Log'!$D$5:$D$104,"Client Contact",'Activity Log'!$J$5:$J$104,"Completed"),""))</f>
        <v/>
      </c>
      <c r="O103" s="63">
        <f>IF(OR($A103="",$B103=""),"",IFERROR(Assumptions!$B$13*$B103,""))</f>
        <v/>
      </c>
      <c r="P103" s="63">
        <f>IF($A103="","",IFERROR(SUMIFS('Activity Log'!$I$5:$I$104,'Activity Log'!$B$5:$B$104,"&gt;="&amp;$A103,'Activity Log'!$B$5:$B$104,"&lt;"&amp;DATE(YEAR($A103),MONTH($A103)+1,1),'Activity Log'!$J$5:$J$104,"Completed"),""))</f>
        <v/>
      </c>
      <c r="Q103" s="64">
        <f>IF(OR($C103="",$C103=0),"",IFERROR($D103/$C103,""))</f>
        <v/>
      </c>
      <c r="R103" s="5">
        <f>IF($A103="","",IF($A103&gt;DATE(YEAR(TODAY()),MONTH(TODAY()),1),"Future month",IF(DATE(YEAR($A103),MONTH($A103)+1,1)&gt;TODAY(),"Current month - review",IF($Q103="","No target",IF($Q103&lt;Assumptions!$B$14,"Review progress","On pace")))))</f>
        <v/>
      </c>
    </row>
    <row r="104">
      <c r="A104" s="61" t="n"/>
      <c r="B104" s="24" t="n"/>
      <c r="C104" s="65">
        <f>IF(OR($A104="",$B104=""),"",IFERROR(Assumptions!$B$8*$B104,""))</f>
        <v/>
      </c>
      <c r="D104" s="65">
        <f>IF($A104="","",IFERROR(SUMIFS('Activity Log'!$G$5:$G$104,'Activity Log'!$B$5:$B$104,"&gt;="&amp;$A104,'Activity Log'!$B$5:$B$104,"&lt;"&amp;DATE(YEAR($A104),MONTH($A104)+1,1),'Activity Log'!$J$5:$J$104,"Completed"),""))</f>
        <v/>
      </c>
      <c r="E104" s="65">
        <f>IF(OR($C104="",$D104=""),"",IFERROR($D104-$C104,""))</f>
        <v/>
      </c>
      <c r="F104" s="65">
        <f>IF(OR($A104="",$B104=""),"",IFERROR(Assumptions!$B$9*$B104,""))</f>
        <v/>
      </c>
      <c r="G104" s="65">
        <f>IF($A104="","",IFERROR(SUMIFS('Activity Log'!$H$5:$H$104,'Activity Log'!$B$5:$B$104,"&gt;="&amp;$A104,'Activity Log'!$B$5:$B$104,"&lt;"&amp;DATE(YEAR($A104),MONTH($A104)+1,1),'Activity Log'!$J$5:$J$104,"Completed"),""))</f>
        <v/>
      </c>
      <c r="H104" s="65">
        <f>IF(OR($F104="",$G104=""),"",IFERROR($G104-$F104,""))</f>
        <v/>
      </c>
      <c r="I104" s="30">
        <f>IF(OR($A104="",$B104=""),"",IFERROR(ROUND(Assumptions!$B$10*$B104,0),""))</f>
        <v/>
      </c>
      <c r="J104" s="30">
        <f>IF($A104="","",IFERROR(COUNTIFS('Activity Log'!$B$5:$B$104,"&gt;="&amp;$A104,'Activity Log'!$B$5:$B$104,"&lt;"&amp;DATE(YEAR($A104),MONTH($A104)+1,1),'Activity Log'!$D$5:$D$104,"New Policy",'Activity Log'!$J$5:$J$104,"Completed"),""))</f>
        <v/>
      </c>
      <c r="K104" s="30">
        <f>IF(OR($A104="",$B104=""),"",IFERROR(ROUND(Assumptions!$B$11*$B104,0),""))</f>
        <v/>
      </c>
      <c r="L104" s="30">
        <f>IF($A104="","",IFERROR(COUNTIFS('Activity Log'!$B$5:$B$104,"&gt;="&amp;$A104,'Activity Log'!$B$5:$B$104,"&lt;"&amp;DATE(YEAR($A104),MONTH($A104)+1,1),'Activity Log'!$D$5:$D$104,"Quote",'Activity Log'!$J$5:$J$104,"Completed"),""))</f>
        <v/>
      </c>
      <c r="M104" s="30">
        <f>IF(OR($A104="",$B104=""),"",IFERROR(ROUND(Assumptions!$B$12*$B104,0),""))</f>
        <v/>
      </c>
      <c r="N104" s="30">
        <f>IF($A104="","",IFERROR(COUNTIFS('Activity Log'!$B$5:$B$104,"&gt;="&amp;$A104,'Activity Log'!$B$5:$B$104,"&lt;"&amp;DATE(YEAR($A104),MONTH($A104)+1,1),'Activity Log'!$D$5:$D$104,"Client Contact",'Activity Log'!$J$5:$J$104,"Completed"),""))</f>
        <v/>
      </c>
      <c r="O104" s="66">
        <f>IF(OR($A104="",$B104=""),"",IFERROR(Assumptions!$B$13*$B104,""))</f>
        <v/>
      </c>
      <c r="P104" s="66">
        <f>IF($A104="","",IFERROR(SUMIFS('Activity Log'!$I$5:$I$104,'Activity Log'!$B$5:$B$104,"&gt;="&amp;$A104,'Activity Log'!$B$5:$B$104,"&lt;"&amp;DATE(YEAR($A104),MONTH($A104)+1,1),'Activity Log'!$J$5:$J$104,"Completed"),""))</f>
        <v/>
      </c>
      <c r="Q104" s="67">
        <f>IF(OR($C104="",$C104=0),"",IFERROR($D104/$C104,""))</f>
        <v/>
      </c>
      <c r="R104" s="12">
        <f>IF($A104="","",IF($A104&gt;DATE(YEAR(TODAY()),MONTH(TODAY()),1),"Future month",IF(DATE(YEAR($A104),MONTH($A104)+1,1)&gt;TODAY(),"Current month - review",IF($Q104="","No target",IF($Q104&lt;Assumptions!$B$14,"Review progress","On pace")))))</f>
        <v/>
      </c>
    </row>
  </sheetData>
  <autoFilter ref="A4:R104"/>
  <mergeCells count="1">
    <mergeCell ref="A1:R2"/>
  </mergeCells>
  <conditionalFormatting sqref="A5:A104">
    <cfRule type="expression" priority="1" dxfId="0">
      <formula>AND($A5&lt;&gt;"",COUNTIF($A$5:$A$104,$A5)&gt;1)</formula>
    </cfRule>
  </conditionalFormatting>
  <conditionalFormatting sqref="E5:E104">
    <cfRule type="expression" priority="2" dxfId="0">
      <formula>AND($E5&lt;0,$E5&lt;&gt;"")</formula>
    </cfRule>
  </conditionalFormatting>
  <conditionalFormatting sqref="H5:H104">
    <cfRule type="expression" priority="3" dxfId="0">
      <formula>AND($H5&lt;0,$H5&lt;&gt;"")</formula>
    </cfRule>
  </conditionalFormatting>
  <conditionalFormatting sqref="Q5:Q104">
    <cfRule type="expression" priority="4" dxfId="0">
      <formula>AND($Q5&lt;Assumptions!$B$14,$Q5&lt;&gt;"")</formula>
    </cfRule>
    <cfRule type="expression" priority="5" dxfId="1">
      <formula>AND($Q5&gt;=Assumptions!$B$14,$Q5&lt;&gt;"")</formula>
    </cfRule>
  </conditionalFormatting>
  <conditionalFormatting sqref="R5:R104">
    <cfRule type="expression" priority="6" dxfId="0">
      <formula>OR($R5="Review progress",$R5="Current month - review")</formula>
    </cfRule>
    <cfRule type="expression" priority="7" dxfId="1">
      <formula>$R5="On pace"</formula>
    </cfRule>
  </conditionalFormatting>
  <dataValidations count="2">
    <dataValidation sqref="A5:A104" showDropDown="0" showInputMessage="0" showErrorMessage="0" allowBlank="0" errorTitle="Check month" error="Enter the first day of a month in the plan year." promptTitle="Monthly plan date" prompt="Use the first day of the month, such as 01/01/2026." type="custom">
      <formula1>OR(A5="",AND(YEAR(A5)=Assumptions!$B$4,DAY(A5)=1))</formula1>
    </dataValidation>
    <dataValidation sqref="B5:B104" showDropDown="0" showInputMessage="0" showErrorMessage="0" allowBlank="0" errorTitle="Check allocation" error="Enter an allocation from 0% through 100%." promptTitle="Monthly allocation" prompt="Monthly allocations for the plan year should total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J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5" customWidth="1" min="3" max="3"/>
    <col width="18" customWidth="1" min="4" max="4"/>
    <col width="48" customWidth="1" min="5" max="5"/>
    <col width="23" customWidth="1" min="6" max="6"/>
    <col width="17" customWidth="1" min="7" max="7"/>
    <col width="18" customWidth="1" min="8" max="8"/>
    <col width="10" customWidth="1" min="9" max="9"/>
    <col width="15" customWidth="1" min="10" max="10"/>
  </cols>
  <sheetData>
    <row r="1" ht="24" customHeight="1">
      <c r="A1" s="1" t="inlineStr">
        <is>
          <t>Producer Activity Log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  <c r="J1" s="47" t="n"/>
    </row>
    <row r="2" ht="12" customHeight="1">
      <c r="A2" s="48" t="n"/>
      <c r="B2" s="49" t="n"/>
      <c r="C2" s="49" t="n"/>
      <c r="D2" s="49" t="n"/>
      <c r="E2" s="49" t="n"/>
      <c r="F2" s="49" t="n"/>
      <c r="G2" s="49" t="n"/>
      <c r="H2" s="49" t="n"/>
      <c r="I2" s="49" t="n"/>
      <c r="J2" s="50" t="n"/>
    </row>
    <row r="3" ht="30" customHeight="1">
      <c r="A3" s="3" t="inlineStr">
        <is>
          <t>Enter administrative activity records below. Pale yellow marks key entry cells.</t>
        </is>
      </c>
      <c r="F3" s="3" t="inlineStr">
        <is>
          <t>Only Completed rows count toward actual results. Every sample record is fictional.</t>
        </is>
      </c>
    </row>
    <row r="4" ht="30" customHeight="1">
      <c r="A4" s="9" t="inlineStr">
        <is>
          <t>Activity ID</t>
        </is>
      </c>
      <c r="B4" s="9" t="inlineStr">
        <is>
          <t>Activity Date</t>
        </is>
      </c>
      <c r="C4" s="9" t="inlineStr">
        <is>
          <t>Producer</t>
        </is>
      </c>
      <c r="D4" s="9" t="inlineStr">
        <is>
          <t>Activity Type</t>
        </is>
      </c>
      <c r="E4" s="9" t="inlineStr">
        <is>
          <t>Description</t>
        </is>
      </c>
      <c r="F4" s="9" t="inlineStr">
        <is>
          <t>Transaction Reference</t>
        </is>
      </c>
      <c r="G4" s="9" t="inlineStr">
        <is>
          <t>Written Premium</t>
        </is>
      </c>
      <c r="H4" s="9" t="inlineStr">
        <is>
          <t>Commission Credit</t>
        </is>
      </c>
      <c r="I4" s="9" t="inlineStr">
        <is>
          <t>Hours</t>
        </is>
      </c>
      <c r="J4" s="9" t="inlineStr">
        <is>
          <t>Status</t>
        </is>
      </c>
    </row>
    <row r="5">
      <c r="A5" s="33" t="inlineStr">
        <is>
          <t>ACT-FIC-001</t>
        </is>
      </c>
      <c r="B5" s="68" t="n">
        <v>46030</v>
      </c>
      <c r="C5" s="33" t="inlineStr">
        <is>
          <t>Avery Fable (fictional)</t>
        </is>
      </c>
      <c r="D5" s="33" t="inlineStr">
        <is>
          <t>Client Contact</t>
        </is>
      </c>
      <c r="E5" s="35" t="inlineStr">
        <is>
          <t>Fictional Copper Kite Bakery introductory contact</t>
        </is>
      </c>
      <c r="F5" s="35" t="inlineStr">
        <is>
          <t>FIC-REF-001</t>
        </is>
      </c>
      <c r="G5" s="69" t="n"/>
      <c r="H5" s="69" t="n"/>
      <c r="I5" s="70" t="n">
        <v>1.5</v>
      </c>
      <c r="J5" s="33" t="inlineStr">
        <is>
          <t>Completed</t>
        </is>
      </c>
    </row>
    <row r="6">
      <c r="A6" s="33" t="inlineStr">
        <is>
          <t>ACT-FIC-002</t>
        </is>
      </c>
      <c r="B6" s="68" t="n">
        <v>46041</v>
      </c>
      <c r="C6" s="33" t="inlineStr">
        <is>
          <t>Avery Fable (fictional)</t>
        </is>
      </c>
      <c r="D6" s="33" t="inlineStr">
        <is>
          <t>Quote</t>
        </is>
      </c>
      <c r="E6" s="38" t="inlineStr">
        <is>
          <t>Fictional Marble Finch Studio quote preparation</t>
        </is>
      </c>
      <c r="F6" s="38" t="inlineStr">
        <is>
          <t>FIC-QT-001</t>
        </is>
      </c>
      <c r="G6" s="69" t="n"/>
      <c r="H6" s="69" t="n"/>
      <c r="I6" s="70" t="n">
        <v>1</v>
      </c>
      <c r="J6" s="33" t="inlineStr">
        <is>
          <t>Completed</t>
        </is>
      </c>
    </row>
    <row r="7">
      <c r="A7" s="33" t="inlineStr">
        <is>
          <t>ACT-FIC-003</t>
        </is>
      </c>
      <c r="B7" s="68" t="n">
        <v>46056</v>
      </c>
      <c r="C7" s="33" t="inlineStr">
        <is>
          <t>Avery Fable (fictional)</t>
        </is>
      </c>
      <c r="D7" s="33" t="inlineStr">
        <is>
          <t>New Policy</t>
        </is>
      </c>
      <c r="E7" s="35" t="inlineStr">
        <is>
          <t>Fictional Juniper Rocket Supply administrative entry</t>
        </is>
      </c>
      <c r="F7" s="35" t="inlineStr">
        <is>
          <t>FIC-NP-26001</t>
        </is>
      </c>
      <c r="G7" s="69" t="n">
        <v>18500</v>
      </c>
      <c r="H7" s="69" t="n">
        <v>2220</v>
      </c>
      <c r="I7" s="70" t="n">
        <v>2.7</v>
      </c>
      <c r="J7" s="33" t="inlineStr">
        <is>
          <t>Completed</t>
        </is>
      </c>
    </row>
    <row r="8">
      <c r="A8" s="33" t="inlineStr">
        <is>
          <t>ACT-FIC-004</t>
        </is>
      </c>
      <c r="B8" s="68" t="n">
        <v>46071</v>
      </c>
      <c r="C8" s="33" t="inlineStr">
        <is>
          <t>Avery Fable (fictional)</t>
        </is>
      </c>
      <c r="D8" s="33" t="inlineStr">
        <is>
          <t>Client Contact</t>
        </is>
      </c>
      <c r="E8" s="38" t="inlineStr">
        <is>
          <t>Fictional Silver Acorn Workshop follow-up</t>
        </is>
      </c>
      <c r="F8" s="38" t="inlineStr">
        <is>
          <t>FIC-REF-002</t>
        </is>
      </c>
      <c r="G8" s="69" t="n"/>
      <c r="H8" s="69" t="n"/>
      <c r="I8" s="70" t="n">
        <v>0.8</v>
      </c>
      <c r="J8" s="33" t="inlineStr">
        <is>
          <t>Completed</t>
        </is>
      </c>
    </row>
    <row r="9">
      <c r="A9" s="33" t="inlineStr">
        <is>
          <t>ACT-FIC-005</t>
        </is>
      </c>
      <c r="B9" s="68" t="n">
        <v>46092</v>
      </c>
      <c r="C9" s="33" t="inlineStr">
        <is>
          <t>Avery Fable (fictional)</t>
        </is>
      </c>
      <c r="D9" s="33" t="inlineStr">
        <is>
          <t>Quote</t>
        </is>
      </c>
      <c r="E9" s="35" t="inlineStr">
        <is>
          <t>Fictional Paper Comet Cafe quote review</t>
        </is>
      </c>
      <c r="F9" s="35" t="inlineStr">
        <is>
          <t>FIC-QT-002</t>
        </is>
      </c>
      <c r="G9" s="69" t="n"/>
      <c r="H9" s="69" t="n"/>
      <c r="I9" s="70" t="n">
        <v>1.2</v>
      </c>
      <c r="J9" s="33" t="inlineStr">
        <is>
          <t>Completed</t>
        </is>
      </c>
    </row>
    <row r="10">
      <c r="A10" s="33" t="inlineStr">
        <is>
          <t>ACT-FIC-006</t>
        </is>
      </c>
      <c r="B10" s="68" t="n">
        <v>46103</v>
      </c>
      <c r="C10" s="33" t="inlineStr">
        <is>
          <t>Avery Fable (fictional)</t>
        </is>
      </c>
      <c r="D10" s="33" t="inlineStr">
        <is>
          <t>New Policy</t>
        </is>
      </c>
      <c r="E10" s="38" t="inlineStr">
        <is>
          <t>Fictional Velvet Compass Goods administrative entry</t>
        </is>
      </c>
      <c r="F10" s="38" t="inlineStr">
        <is>
          <t>FIC-NP-26002</t>
        </is>
      </c>
      <c r="G10" s="69" t="n">
        <v>22400</v>
      </c>
      <c r="H10" s="69" t="n">
        <v>2688</v>
      </c>
      <c r="I10" s="70" t="n">
        <v>3.1</v>
      </c>
      <c r="J10" s="33" t="inlineStr">
        <is>
          <t>Completed</t>
        </is>
      </c>
    </row>
    <row r="11">
      <c r="A11" s="33" t="inlineStr">
        <is>
          <t>ACT-FIC-007</t>
        </is>
      </c>
      <c r="B11" s="68" t="n">
        <v>46121</v>
      </c>
      <c r="C11" s="33" t="inlineStr">
        <is>
          <t>Avery Fable (fictional)</t>
        </is>
      </c>
      <c r="D11" s="33" t="inlineStr">
        <is>
          <t>Client Contact</t>
        </is>
      </c>
      <c r="E11" s="35" t="inlineStr">
        <is>
          <t>Fictional Moonlit Thimble Shop renewal discussion</t>
        </is>
      </c>
      <c r="F11" s="35" t="inlineStr">
        <is>
          <t>FIC-REF-003</t>
        </is>
      </c>
      <c r="G11" s="69" t="n"/>
      <c r="H11" s="69" t="n"/>
      <c r="I11" s="70" t="n">
        <v>1</v>
      </c>
      <c r="J11" s="33" t="inlineStr">
        <is>
          <t>Completed</t>
        </is>
      </c>
    </row>
    <row r="12">
      <c r="A12" s="33" t="inlineStr">
        <is>
          <t>ACT-FIC-008</t>
        </is>
      </c>
      <c r="B12" s="68" t="n">
        <v>46157</v>
      </c>
      <c r="C12" s="33" t="inlineStr">
        <is>
          <t>Avery Fable (fictional)</t>
        </is>
      </c>
      <c r="D12" s="33" t="inlineStr">
        <is>
          <t>Quote</t>
        </is>
      </c>
      <c r="E12" s="38" t="inlineStr">
        <is>
          <t>Fictional Golden Teacup Repair quote in progress</t>
        </is>
      </c>
      <c r="F12" s="38" t="inlineStr">
        <is>
          <t>FIC-QT-003</t>
        </is>
      </c>
      <c r="G12" s="69" t="n"/>
      <c r="H12" s="69" t="n"/>
      <c r="I12" s="70" t="n">
        <v>1.4</v>
      </c>
      <c r="J12" s="33" t="inlineStr">
        <is>
          <t>In Progress</t>
        </is>
      </c>
    </row>
    <row r="13">
      <c r="A13" s="33" t="inlineStr">
        <is>
          <t>ACT-FIC-009</t>
        </is>
      </c>
      <c r="B13" s="68" t="n">
        <v>46175</v>
      </c>
      <c r="C13" s="33" t="inlineStr">
        <is>
          <t>Avery Fable (fictional)</t>
        </is>
      </c>
      <c r="D13" s="33" t="inlineStr">
        <is>
          <t>New Policy</t>
        </is>
      </c>
      <c r="E13" s="35" t="inlineStr">
        <is>
          <t>Fictional Harbor Lantern Books administrative entry</t>
        </is>
      </c>
      <c r="F13" s="35" t="inlineStr">
        <is>
          <t>FIC-NP-26003</t>
        </is>
      </c>
      <c r="G13" s="69" t="n">
        <v>19750</v>
      </c>
      <c r="H13" s="69" t="n">
        <v>2370</v>
      </c>
      <c r="I13" s="70" t="n">
        <v>2.9</v>
      </c>
      <c r="J13" s="33" t="inlineStr">
        <is>
          <t>Completed</t>
        </is>
      </c>
    </row>
    <row r="14">
      <c r="A14" s="33" t="inlineStr">
        <is>
          <t>ACT-FIC-010</t>
        </is>
      </c>
      <c r="B14" s="68" t="n">
        <v>46254</v>
      </c>
      <c r="C14" s="33" t="inlineStr">
        <is>
          <t>Avery Fable (fictional)</t>
        </is>
      </c>
      <c r="D14" s="33" t="inlineStr">
        <is>
          <t>New Policy</t>
        </is>
      </c>
      <c r="E14" s="38" t="inlineStr">
        <is>
          <t>Fictional Blueberry Orbit Market canceled entry</t>
        </is>
      </c>
      <c r="F14" s="38" t="inlineStr">
        <is>
          <t>FIC-NP-26004</t>
        </is>
      </c>
      <c r="G14" s="69" t="n"/>
      <c r="H14" s="69" t="n"/>
      <c r="I14" s="70" t="n">
        <v>0</v>
      </c>
      <c r="J14" s="33" t="inlineStr">
        <is>
          <t>Canceled</t>
        </is>
      </c>
    </row>
    <row r="15">
      <c r="A15" s="33" t="n"/>
      <c r="B15" s="68" t="n"/>
      <c r="C15" s="33" t="n"/>
      <c r="D15" s="33" t="n"/>
      <c r="E15" s="35" t="n"/>
      <c r="F15" s="35" t="n"/>
      <c r="G15" s="69" t="n"/>
      <c r="H15" s="69" t="n"/>
      <c r="I15" s="70" t="n"/>
      <c r="J15" s="33" t="n"/>
    </row>
    <row r="16">
      <c r="A16" s="33" t="n"/>
      <c r="B16" s="68" t="n"/>
      <c r="C16" s="33" t="n"/>
      <c r="D16" s="33" t="n"/>
      <c r="E16" s="38" t="n"/>
      <c r="F16" s="38" t="n"/>
      <c r="G16" s="69" t="n"/>
      <c r="H16" s="69" t="n"/>
      <c r="I16" s="70" t="n"/>
      <c r="J16" s="33" t="n"/>
    </row>
    <row r="17">
      <c r="A17" s="33" t="n"/>
      <c r="B17" s="68" t="n"/>
      <c r="C17" s="33" t="n"/>
      <c r="D17" s="33" t="n"/>
      <c r="E17" s="35" t="n"/>
      <c r="F17" s="35" t="n"/>
      <c r="G17" s="69" t="n"/>
      <c r="H17" s="69" t="n"/>
      <c r="I17" s="70" t="n"/>
      <c r="J17" s="33" t="n"/>
    </row>
    <row r="18">
      <c r="A18" s="33" t="n"/>
      <c r="B18" s="68" t="n"/>
      <c r="C18" s="33" t="n"/>
      <c r="D18" s="33" t="n"/>
      <c r="E18" s="38" t="n"/>
      <c r="F18" s="38" t="n"/>
      <c r="G18" s="69" t="n"/>
      <c r="H18" s="69" t="n"/>
      <c r="I18" s="70" t="n"/>
      <c r="J18" s="33" t="n"/>
    </row>
    <row r="19">
      <c r="A19" s="33" t="n"/>
      <c r="B19" s="68" t="n"/>
      <c r="C19" s="33" t="n"/>
      <c r="D19" s="33" t="n"/>
      <c r="E19" s="35" t="n"/>
      <c r="F19" s="35" t="n"/>
      <c r="G19" s="69" t="n"/>
      <c r="H19" s="69" t="n"/>
      <c r="I19" s="70" t="n"/>
      <c r="J19" s="33" t="n"/>
    </row>
    <row r="20">
      <c r="A20" s="33" t="n"/>
      <c r="B20" s="68" t="n"/>
      <c r="C20" s="33" t="n"/>
      <c r="D20" s="33" t="n"/>
      <c r="E20" s="38" t="n"/>
      <c r="F20" s="38" t="n"/>
      <c r="G20" s="69" t="n"/>
      <c r="H20" s="69" t="n"/>
      <c r="I20" s="70" t="n"/>
      <c r="J20" s="33" t="n"/>
    </row>
    <row r="21">
      <c r="A21" s="33" t="n"/>
      <c r="B21" s="68" t="n"/>
      <c r="C21" s="33" t="n"/>
      <c r="D21" s="33" t="n"/>
      <c r="E21" s="35" t="n"/>
      <c r="F21" s="35" t="n"/>
      <c r="G21" s="69" t="n"/>
      <c r="H21" s="69" t="n"/>
      <c r="I21" s="70" t="n"/>
      <c r="J21" s="33" t="n"/>
    </row>
    <row r="22">
      <c r="A22" s="33" t="n"/>
      <c r="B22" s="68" t="n"/>
      <c r="C22" s="33" t="n"/>
      <c r="D22" s="33" t="n"/>
      <c r="E22" s="38" t="n"/>
      <c r="F22" s="38" t="n"/>
      <c r="G22" s="69" t="n"/>
      <c r="H22" s="69" t="n"/>
      <c r="I22" s="70" t="n"/>
      <c r="J22" s="33" t="n"/>
    </row>
    <row r="23">
      <c r="A23" s="33" t="n"/>
      <c r="B23" s="68" t="n"/>
      <c r="C23" s="33" t="n"/>
      <c r="D23" s="33" t="n"/>
      <c r="E23" s="35" t="n"/>
      <c r="F23" s="35" t="n"/>
      <c r="G23" s="69" t="n"/>
      <c r="H23" s="69" t="n"/>
      <c r="I23" s="70" t="n"/>
      <c r="J23" s="33" t="n"/>
    </row>
    <row r="24">
      <c r="A24" s="33" t="n"/>
      <c r="B24" s="68" t="n"/>
      <c r="C24" s="33" t="n"/>
      <c r="D24" s="33" t="n"/>
      <c r="E24" s="38" t="n"/>
      <c r="F24" s="38" t="n"/>
      <c r="G24" s="69" t="n"/>
      <c r="H24" s="69" t="n"/>
      <c r="I24" s="70" t="n"/>
      <c r="J24" s="33" t="n"/>
    </row>
    <row r="25">
      <c r="A25" s="33" t="n"/>
      <c r="B25" s="68" t="n"/>
      <c r="C25" s="33" t="n"/>
      <c r="D25" s="33" t="n"/>
      <c r="E25" s="35" t="n"/>
      <c r="F25" s="35" t="n"/>
      <c r="G25" s="69" t="n"/>
      <c r="H25" s="69" t="n"/>
      <c r="I25" s="70" t="n"/>
      <c r="J25" s="33" t="n"/>
    </row>
    <row r="26">
      <c r="A26" s="33" t="n"/>
      <c r="B26" s="68" t="n"/>
      <c r="C26" s="33" t="n"/>
      <c r="D26" s="33" t="n"/>
      <c r="E26" s="38" t="n"/>
      <c r="F26" s="38" t="n"/>
      <c r="G26" s="69" t="n"/>
      <c r="H26" s="69" t="n"/>
      <c r="I26" s="70" t="n"/>
      <c r="J26" s="33" t="n"/>
    </row>
    <row r="27">
      <c r="A27" s="33" t="n"/>
      <c r="B27" s="68" t="n"/>
      <c r="C27" s="33" t="n"/>
      <c r="D27" s="33" t="n"/>
      <c r="E27" s="35" t="n"/>
      <c r="F27" s="35" t="n"/>
      <c r="G27" s="69" t="n"/>
      <c r="H27" s="69" t="n"/>
      <c r="I27" s="70" t="n"/>
      <c r="J27" s="33" t="n"/>
    </row>
    <row r="28">
      <c r="A28" s="33" t="n"/>
      <c r="B28" s="68" t="n"/>
      <c r="C28" s="33" t="n"/>
      <c r="D28" s="33" t="n"/>
      <c r="E28" s="38" t="n"/>
      <c r="F28" s="38" t="n"/>
      <c r="G28" s="69" t="n"/>
      <c r="H28" s="69" t="n"/>
      <c r="I28" s="70" t="n"/>
      <c r="J28" s="33" t="n"/>
    </row>
    <row r="29">
      <c r="A29" s="33" t="n"/>
      <c r="B29" s="68" t="n"/>
      <c r="C29" s="33" t="n"/>
      <c r="D29" s="33" t="n"/>
      <c r="E29" s="35" t="n"/>
      <c r="F29" s="35" t="n"/>
      <c r="G29" s="69" t="n"/>
      <c r="H29" s="69" t="n"/>
      <c r="I29" s="70" t="n"/>
      <c r="J29" s="33" t="n"/>
    </row>
    <row r="30">
      <c r="A30" s="33" t="n"/>
      <c r="B30" s="68" t="n"/>
      <c r="C30" s="33" t="n"/>
      <c r="D30" s="33" t="n"/>
      <c r="E30" s="38" t="n"/>
      <c r="F30" s="38" t="n"/>
      <c r="G30" s="69" t="n"/>
      <c r="H30" s="69" t="n"/>
      <c r="I30" s="70" t="n"/>
      <c r="J30" s="33" t="n"/>
    </row>
    <row r="31">
      <c r="A31" s="33" t="n"/>
      <c r="B31" s="68" t="n"/>
      <c r="C31" s="33" t="n"/>
      <c r="D31" s="33" t="n"/>
      <c r="E31" s="35" t="n"/>
      <c r="F31" s="35" t="n"/>
      <c r="G31" s="69" t="n"/>
      <c r="H31" s="69" t="n"/>
      <c r="I31" s="70" t="n"/>
      <c r="J31" s="33" t="n"/>
    </row>
    <row r="32">
      <c r="A32" s="33" t="n"/>
      <c r="B32" s="68" t="n"/>
      <c r="C32" s="33" t="n"/>
      <c r="D32" s="33" t="n"/>
      <c r="E32" s="38" t="n"/>
      <c r="F32" s="38" t="n"/>
      <c r="G32" s="69" t="n"/>
      <c r="H32" s="69" t="n"/>
      <c r="I32" s="70" t="n"/>
      <c r="J32" s="33" t="n"/>
    </row>
    <row r="33">
      <c r="A33" s="33" t="n"/>
      <c r="B33" s="68" t="n"/>
      <c r="C33" s="33" t="n"/>
      <c r="D33" s="33" t="n"/>
      <c r="E33" s="35" t="n"/>
      <c r="F33" s="35" t="n"/>
      <c r="G33" s="69" t="n"/>
      <c r="H33" s="69" t="n"/>
      <c r="I33" s="70" t="n"/>
      <c r="J33" s="33" t="n"/>
    </row>
    <row r="34">
      <c r="A34" s="33" t="n"/>
      <c r="B34" s="68" t="n"/>
      <c r="C34" s="33" t="n"/>
      <c r="D34" s="33" t="n"/>
      <c r="E34" s="38" t="n"/>
      <c r="F34" s="38" t="n"/>
      <c r="G34" s="69" t="n"/>
      <c r="H34" s="69" t="n"/>
      <c r="I34" s="70" t="n"/>
      <c r="J34" s="33" t="n"/>
    </row>
    <row r="35">
      <c r="A35" s="33" t="n"/>
      <c r="B35" s="68" t="n"/>
      <c r="C35" s="33" t="n"/>
      <c r="D35" s="33" t="n"/>
      <c r="E35" s="35" t="n"/>
      <c r="F35" s="35" t="n"/>
      <c r="G35" s="69" t="n"/>
      <c r="H35" s="69" t="n"/>
      <c r="I35" s="70" t="n"/>
      <c r="J35" s="33" t="n"/>
    </row>
    <row r="36">
      <c r="A36" s="33" t="n"/>
      <c r="B36" s="68" t="n"/>
      <c r="C36" s="33" t="n"/>
      <c r="D36" s="33" t="n"/>
      <c r="E36" s="38" t="n"/>
      <c r="F36" s="38" t="n"/>
      <c r="G36" s="69" t="n"/>
      <c r="H36" s="69" t="n"/>
      <c r="I36" s="70" t="n"/>
      <c r="J36" s="33" t="n"/>
    </row>
    <row r="37">
      <c r="A37" s="33" t="n"/>
      <c r="B37" s="68" t="n"/>
      <c r="C37" s="33" t="n"/>
      <c r="D37" s="33" t="n"/>
      <c r="E37" s="35" t="n"/>
      <c r="F37" s="35" t="n"/>
      <c r="G37" s="69" t="n"/>
      <c r="H37" s="69" t="n"/>
      <c r="I37" s="70" t="n"/>
      <c r="J37" s="33" t="n"/>
    </row>
    <row r="38">
      <c r="A38" s="33" t="n"/>
      <c r="B38" s="68" t="n"/>
      <c r="C38" s="33" t="n"/>
      <c r="D38" s="33" t="n"/>
      <c r="E38" s="38" t="n"/>
      <c r="F38" s="38" t="n"/>
      <c r="G38" s="69" t="n"/>
      <c r="H38" s="69" t="n"/>
      <c r="I38" s="70" t="n"/>
      <c r="J38" s="33" t="n"/>
    </row>
    <row r="39">
      <c r="A39" s="33" t="n"/>
      <c r="B39" s="68" t="n"/>
      <c r="C39" s="33" t="n"/>
      <c r="D39" s="33" t="n"/>
      <c r="E39" s="35" t="n"/>
      <c r="F39" s="35" t="n"/>
      <c r="G39" s="69" t="n"/>
      <c r="H39" s="69" t="n"/>
      <c r="I39" s="70" t="n"/>
      <c r="J39" s="33" t="n"/>
    </row>
    <row r="40">
      <c r="A40" s="33" t="n"/>
      <c r="B40" s="68" t="n"/>
      <c r="C40" s="33" t="n"/>
      <c r="D40" s="33" t="n"/>
      <c r="E40" s="38" t="n"/>
      <c r="F40" s="38" t="n"/>
      <c r="G40" s="69" t="n"/>
      <c r="H40" s="69" t="n"/>
      <c r="I40" s="70" t="n"/>
      <c r="J40" s="33" t="n"/>
    </row>
    <row r="41">
      <c r="A41" s="33" t="n"/>
      <c r="B41" s="68" t="n"/>
      <c r="C41" s="33" t="n"/>
      <c r="D41" s="33" t="n"/>
      <c r="E41" s="35" t="n"/>
      <c r="F41" s="35" t="n"/>
      <c r="G41" s="69" t="n"/>
      <c r="H41" s="69" t="n"/>
      <c r="I41" s="70" t="n"/>
      <c r="J41" s="33" t="n"/>
    </row>
    <row r="42">
      <c r="A42" s="33" t="n"/>
      <c r="B42" s="68" t="n"/>
      <c r="C42" s="33" t="n"/>
      <c r="D42" s="33" t="n"/>
      <c r="E42" s="38" t="n"/>
      <c r="F42" s="38" t="n"/>
      <c r="G42" s="69" t="n"/>
      <c r="H42" s="69" t="n"/>
      <c r="I42" s="70" t="n"/>
      <c r="J42" s="33" t="n"/>
    </row>
    <row r="43">
      <c r="A43" s="33" t="n"/>
      <c r="B43" s="68" t="n"/>
      <c r="C43" s="33" t="n"/>
      <c r="D43" s="33" t="n"/>
      <c r="E43" s="35" t="n"/>
      <c r="F43" s="35" t="n"/>
      <c r="G43" s="69" t="n"/>
      <c r="H43" s="69" t="n"/>
      <c r="I43" s="70" t="n"/>
      <c r="J43" s="33" t="n"/>
    </row>
    <row r="44">
      <c r="A44" s="33" t="n"/>
      <c r="B44" s="68" t="n"/>
      <c r="C44" s="33" t="n"/>
      <c r="D44" s="33" t="n"/>
      <c r="E44" s="38" t="n"/>
      <c r="F44" s="38" t="n"/>
      <c r="G44" s="69" t="n"/>
      <c r="H44" s="69" t="n"/>
      <c r="I44" s="70" t="n"/>
      <c r="J44" s="33" t="n"/>
    </row>
    <row r="45">
      <c r="A45" s="33" t="n"/>
      <c r="B45" s="68" t="n"/>
      <c r="C45" s="33" t="n"/>
      <c r="D45" s="33" t="n"/>
      <c r="E45" s="35" t="n"/>
      <c r="F45" s="35" t="n"/>
      <c r="G45" s="69" t="n"/>
      <c r="H45" s="69" t="n"/>
      <c r="I45" s="70" t="n"/>
      <c r="J45" s="33" t="n"/>
    </row>
    <row r="46">
      <c r="A46" s="33" t="n"/>
      <c r="B46" s="68" t="n"/>
      <c r="C46" s="33" t="n"/>
      <c r="D46" s="33" t="n"/>
      <c r="E46" s="38" t="n"/>
      <c r="F46" s="38" t="n"/>
      <c r="G46" s="69" t="n"/>
      <c r="H46" s="69" t="n"/>
      <c r="I46" s="70" t="n"/>
      <c r="J46" s="33" t="n"/>
    </row>
    <row r="47">
      <c r="A47" s="33" t="n"/>
      <c r="B47" s="68" t="n"/>
      <c r="C47" s="33" t="n"/>
      <c r="D47" s="33" t="n"/>
      <c r="E47" s="35" t="n"/>
      <c r="F47" s="35" t="n"/>
      <c r="G47" s="69" t="n"/>
      <c r="H47" s="69" t="n"/>
      <c r="I47" s="70" t="n"/>
      <c r="J47" s="33" t="n"/>
    </row>
    <row r="48">
      <c r="A48" s="33" t="n"/>
      <c r="B48" s="68" t="n"/>
      <c r="C48" s="33" t="n"/>
      <c r="D48" s="33" t="n"/>
      <c r="E48" s="38" t="n"/>
      <c r="F48" s="38" t="n"/>
      <c r="G48" s="69" t="n"/>
      <c r="H48" s="69" t="n"/>
      <c r="I48" s="70" t="n"/>
      <c r="J48" s="33" t="n"/>
    </row>
    <row r="49">
      <c r="A49" s="33" t="n"/>
      <c r="B49" s="68" t="n"/>
      <c r="C49" s="33" t="n"/>
      <c r="D49" s="33" t="n"/>
      <c r="E49" s="35" t="n"/>
      <c r="F49" s="35" t="n"/>
      <c r="G49" s="69" t="n"/>
      <c r="H49" s="69" t="n"/>
      <c r="I49" s="70" t="n"/>
      <c r="J49" s="33" t="n"/>
    </row>
    <row r="50">
      <c r="A50" s="33" t="n"/>
      <c r="B50" s="68" t="n"/>
      <c r="C50" s="33" t="n"/>
      <c r="D50" s="33" t="n"/>
      <c r="E50" s="38" t="n"/>
      <c r="F50" s="38" t="n"/>
      <c r="G50" s="69" t="n"/>
      <c r="H50" s="69" t="n"/>
      <c r="I50" s="70" t="n"/>
      <c r="J50" s="33" t="n"/>
    </row>
    <row r="51">
      <c r="A51" s="33" t="n"/>
      <c r="B51" s="68" t="n"/>
      <c r="C51" s="33" t="n"/>
      <c r="D51" s="33" t="n"/>
      <c r="E51" s="35" t="n"/>
      <c r="F51" s="35" t="n"/>
      <c r="G51" s="69" t="n"/>
      <c r="H51" s="69" t="n"/>
      <c r="I51" s="70" t="n"/>
      <c r="J51" s="33" t="n"/>
    </row>
    <row r="52">
      <c r="A52" s="33" t="n"/>
      <c r="B52" s="68" t="n"/>
      <c r="C52" s="33" t="n"/>
      <c r="D52" s="33" t="n"/>
      <c r="E52" s="38" t="n"/>
      <c r="F52" s="38" t="n"/>
      <c r="G52" s="69" t="n"/>
      <c r="H52" s="69" t="n"/>
      <c r="I52" s="70" t="n"/>
      <c r="J52" s="33" t="n"/>
    </row>
    <row r="53">
      <c r="A53" s="33" t="n"/>
      <c r="B53" s="68" t="n"/>
      <c r="C53" s="33" t="n"/>
      <c r="D53" s="33" t="n"/>
      <c r="E53" s="35" t="n"/>
      <c r="F53" s="35" t="n"/>
      <c r="G53" s="69" t="n"/>
      <c r="H53" s="69" t="n"/>
      <c r="I53" s="70" t="n"/>
      <c r="J53" s="33" t="n"/>
    </row>
    <row r="54">
      <c r="A54" s="33" t="n"/>
      <c r="B54" s="68" t="n"/>
      <c r="C54" s="33" t="n"/>
      <c r="D54" s="33" t="n"/>
      <c r="E54" s="38" t="n"/>
      <c r="F54" s="38" t="n"/>
      <c r="G54" s="69" t="n"/>
      <c r="H54" s="69" t="n"/>
      <c r="I54" s="70" t="n"/>
      <c r="J54" s="33" t="n"/>
    </row>
    <row r="55">
      <c r="A55" s="33" t="n"/>
      <c r="B55" s="68" t="n"/>
      <c r="C55" s="33" t="n"/>
      <c r="D55" s="33" t="n"/>
      <c r="E55" s="35" t="n"/>
      <c r="F55" s="35" t="n"/>
      <c r="G55" s="69" t="n"/>
      <c r="H55" s="69" t="n"/>
      <c r="I55" s="70" t="n"/>
      <c r="J55" s="33" t="n"/>
    </row>
    <row r="56">
      <c r="A56" s="33" t="n"/>
      <c r="B56" s="68" t="n"/>
      <c r="C56" s="33" t="n"/>
      <c r="D56" s="33" t="n"/>
      <c r="E56" s="38" t="n"/>
      <c r="F56" s="38" t="n"/>
      <c r="G56" s="69" t="n"/>
      <c r="H56" s="69" t="n"/>
      <c r="I56" s="70" t="n"/>
      <c r="J56" s="33" t="n"/>
    </row>
    <row r="57">
      <c r="A57" s="33" t="n"/>
      <c r="B57" s="68" t="n"/>
      <c r="C57" s="33" t="n"/>
      <c r="D57" s="33" t="n"/>
      <c r="E57" s="35" t="n"/>
      <c r="F57" s="35" t="n"/>
      <c r="G57" s="69" t="n"/>
      <c r="H57" s="69" t="n"/>
      <c r="I57" s="70" t="n"/>
      <c r="J57" s="33" t="n"/>
    </row>
    <row r="58">
      <c r="A58" s="33" t="n"/>
      <c r="B58" s="68" t="n"/>
      <c r="C58" s="33" t="n"/>
      <c r="D58" s="33" t="n"/>
      <c r="E58" s="38" t="n"/>
      <c r="F58" s="38" t="n"/>
      <c r="G58" s="69" t="n"/>
      <c r="H58" s="69" t="n"/>
      <c r="I58" s="70" t="n"/>
      <c r="J58" s="33" t="n"/>
    </row>
    <row r="59">
      <c r="A59" s="33" t="n"/>
      <c r="B59" s="68" t="n"/>
      <c r="C59" s="33" t="n"/>
      <c r="D59" s="33" t="n"/>
      <c r="E59" s="35" t="n"/>
      <c r="F59" s="35" t="n"/>
      <c r="G59" s="69" t="n"/>
      <c r="H59" s="69" t="n"/>
      <c r="I59" s="70" t="n"/>
      <c r="J59" s="33" t="n"/>
    </row>
    <row r="60">
      <c r="A60" s="33" t="n"/>
      <c r="B60" s="68" t="n"/>
      <c r="C60" s="33" t="n"/>
      <c r="D60" s="33" t="n"/>
      <c r="E60" s="38" t="n"/>
      <c r="F60" s="38" t="n"/>
      <c r="G60" s="69" t="n"/>
      <c r="H60" s="69" t="n"/>
      <c r="I60" s="70" t="n"/>
      <c r="J60" s="33" t="n"/>
    </row>
    <row r="61">
      <c r="A61" s="33" t="n"/>
      <c r="B61" s="68" t="n"/>
      <c r="C61" s="33" t="n"/>
      <c r="D61" s="33" t="n"/>
      <c r="E61" s="35" t="n"/>
      <c r="F61" s="35" t="n"/>
      <c r="G61" s="69" t="n"/>
      <c r="H61" s="69" t="n"/>
      <c r="I61" s="70" t="n"/>
      <c r="J61" s="33" t="n"/>
    </row>
    <row r="62">
      <c r="A62" s="33" t="n"/>
      <c r="B62" s="68" t="n"/>
      <c r="C62" s="33" t="n"/>
      <c r="D62" s="33" t="n"/>
      <c r="E62" s="38" t="n"/>
      <c r="F62" s="38" t="n"/>
      <c r="G62" s="69" t="n"/>
      <c r="H62" s="69" t="n"/>
      <c r="I62" s="70" t="n"/>
      <c r="J62" s="33" t="n"/>
    </row>
    <row r="63">
      <c r="A63" s="33" t="n"/>
      <c r="B63" s="68" t="n"/>
      <c r="C63" s="33" t="n"/>
      <c r="D63" s="33" t="n"/>
      <c r="E63" s="35" t="n"/>
      <c r="F63" s="35" t="n"/>
      <c r="G63" s="69" t="n"/>
      <c r="H63" s="69" t="n"/>
      <c r="I63" s="70" t="n"/>
      <c r="J63" s="33" t="n"/>
    </row>
    <row r="64">
      <c r="A64" s="33" t="n"/>
      <c r="B64" s="68" t="n"/>
      <c r="C64" s="33" t="n"/>
      <c r="D64" s="33" t="n"/>
      <c r="E64" s="38" t="n"/>
      <c r="F64" s="38" t="n"/>
      <c r="G64" s="69" t="n"/>
      <c r="H64" s="69" t="n"/>
      <c r="I64" s="70" t="n"/>
      <c r="J64" s="33" t="n"/>
    </row>
    <row r="65">
      <c r="A65" s="33" t="n"/>
      <c r="B65" s="68" t="n"/>
      <c r="C65" s="33" t="n"/>
      <c r="D65" s="33" t="n"/>
      <c r="E65" s="35" t="n"/>
      <c r="F65" s="35" t="n"/>
      <c r="G65" s="69" t="n"/>
      <c r="H65" s="69" t="n"/>
      <c r="I65" s="70" t="n"/>
      <c r="J65" s="33" t="n"/>
    </row>
    <row r="66">
      <c r="A66" s="33" t="n"/>
      <c r="B66" s="68" t="n"/>
      <c r="C66" s="33" t="n"/>
      <c r="D66" s="33" t="n"/>
      <c r="E66" s="38" t="n"/>
      <c r="F66" s="38" t="n"/>
      <c r="G66" s="69" t="n"/>
      <c r="H66" s="69" t="n"/>
      <c r="I66" s="70" t="n"/>
      <c r="J66" s="33" t="n"/>
    </row>
    <row r="67">
      <c r="A67" s="33" t="n"/>
      <c r="B67" s="68" t="n"/>
      <c r="C67" s="33" t="n"/>
      <c r="D67" s="33" t="n"/>
      <c r="E67" s="35" t="n"/>
      <c r="F67" s="35" t="n"/>
      <c r="G67" s="69" t="n"/>
      <c r="H67" s="69" t="n"/>
      <c r="I67" s="70" t="n"/>
      <c r="J67" s="33" t="n"/>
    </row>
    <row r="68">
      <c r="A68" s="33" t="n"/>
      <c r="B68" s="68" t="n"/>
      <c r="C68" s="33" t="n"/>
      <c r="D68" s="33" t="n"/>
      <c r="E68" s="38" t="n"/>
      <c r="F68" s="38" t="n"/>
      <c r="G68" s="69" t="n"/>
      <c r="H68" s="69" t="n"/>
      <c r="I68" s="70" t="n"/>
      <c r="J68" s="33" t="n"/>
    </row>
    <row r="69">
      <c r="A69" s="33" t="n"/>
      <c r="B69" s="68" t="n"/>
      <c r="C69" s="33" t="n"/>
      <c r="D69" s="33" t="n"/>
      <c r="E69" s="35" t="n"/>
      <c r="F69" s="35" t="n"/>
      <c r="G69" s="69" t="n"/>
      <c r="H69" s="69" t="n"/>
      <c r="I69" s="70" t="n"/>
      <c r="J69" s="33" t="n"/>
    </row>
    <row r="70">
      <c r="A70" s="33" t="n"/>
      <c r="B70" s="68" t="n"/>
      <c r="C70" s="33" t="n"/>
      <c r="D70" s="33" t="n"/>
      <c r="E70" s="38" t="n"/>
      <c r="F70" s="38" t="n"/>
      <c r="G70" s="69" t="n"/>
      <c r="H70" s="69" t="n"/>
      <c r="I70" s="70" t="n"/>
      <c r="J70" s="33" t="n"/>
    </row>
    <row r="71">
      <c r="A71" s="33" t="n"/>
      <c r="B71" s="68" t="n"/>
      <c r="C71" s="33" t="n"/>
      <c r="D71" s="33" t="n"/>
      <c r="E71" s="35" t="n"/>
      <c r="F71" s="35" t="n"/>
      <c r="G71" s="69" t="n"/>
      <c r="H71" s="69" t="n"/>
      <c r="I71" s="70" t="n"/>
      <c r="J71" s="33" t="n"/>
    </row>
    <row r="72">
      <c r="A72" s="33" t="n"/>
      <c r="B72" s="68" t="n"/>
      <c r="C72" s="33" t="n"/>
      <c r="D72" s="33" t="n"/>
      <c r="E72" s="38" t="n"/>
      <c r="F72" s="38" t="n"/>
      <c r="G72" s="69" t="n"/>
      <c r="H72" s="69" t="n"/>
      <c r="I72" s="70" t="n"/>
      <c r="J72" s="33" t="n"/>
    </row>
    <row r="73">
      <c r="A73" s="33" t="n"/>
      <c r="B73" s="68" t="n"/>
      <c r="C73" s="33" t="n"/>
      <c r="D73" s="33" t="n"/>
      <c r="E73" s="35" t="n"/>
      <c r="F73" s="35" t="n"/>
      <c r="G73" s="69" t="n"/>
      <c r="H73" s="69" t="n"/>
      <c r="I73" s="70" t="n"/>
      <c r="J73" s="33" t="n"/>
    </row>
    <row r="74">
      <c r="A74" s="33" t="n"/>
      <c r="B74" s="68" t="n"/>
      <c r="C74" s="33" t="n"/>
      <c r="D74" s="33" t="n"/>
      <c r="E74" s="38" t="n"/>
      <c r="F74" s="38" t="n"/>
      <c r="G74" s="69" t="n"/>
      <c r="H74" s="69" t="n"/>
      <c r="I74" s="70" t="n"/>
      <c r="J74" s="33" t="n"/>
    </row>
    <row r="75">
      <c r="A75" s="33" t="n"/>
      <c r="B75" s="68" t="n"/>
      <c r="C75" s="33" t="n"/>
      <c r="D75" s="33" t="n"/>
      <c r="E75" s="35" t="n"/>
      <c r="F75" s="35" t="n"/>
      <c r="G75" s="69" t="n"/>
      <c r="H75" s="69" t="n"/>
      <c r="I75" s="70" t="n"/>
      <c r="J75" s="33" t="n"/>
    </row>
    <row r="76">
      <c r="A76" s="33" t="n"/>
      <c r="B76" s="68" t="n"/>
      <c r="C76" s="33" t="n"/>
      <c r="D76" s="33" t="n"/>
      <c r="E76" s="38" t="n"/>
      <c r="F76" s="38" t="n"/>
      <c r="G76" s="69" t="n"/>
      <c r="H76" s="69" t="n"/>
      <c r="I76" s="70" t="n"/>
      <c r="J76" s="33" t="n"/>
    </row>
    <row r="77">
      <c r="A77" s="33" t="n"/>
      <c r="B77" s="68" t="n"/>
      <c r="C77" s="33" t="n"/>
      <c r="D77" s="33" t="n"/>
      <c r="E77" s="35" t="n"/>
      <c r="F77" s="35" t="n"/>
      <c r="G77" s="69" t="n"/>
      <c r="H77" s="69" t="n"/>
      <c r="I77" s="70" t="n"/>
      <c r="J77" s="33" t="n"/>
    </row>
    <row r="78">
      <c r="A78" s="33" t="n"/>
      <c r="B78" s="68" t="n"/>
      <c r="C78" s="33" t="n"/>
      <c r="D78" s="33" t="n"/>
      <c r="E78" s="38" t="n"/>
      <c r="F78" s="38" t="n"/>
      <c r="G78" s="69" t="n"/>
      <c r="H78" s="69" t="n"/>
      <c r="I78" s="70" t="n"/>
      <c r="J78" s="33" t="n"/>
    </row>
    <row r="79">
      <c r="A79" s="33" t="n"/>
      <c r="B79" s="68" t="n"/>
      <c r="C79" s="33" t="n"/>
      <c r="D79" s="33" t="n"/>
      <c r="E79" s="35" t="n"/>
      <c r="F79" s="35" t="n"/>
      <c r="G79" s="69" t="n"/>
      <c r="H79" s="69" t="n"/>
      <c r="I79" s="70" t="n"/>
      <c r="J79" s="33" t="n"/>
    </row>
    <row r="80">
      <c r="A80" s="33" t="n"/>
      <c r="B80" s="68" t="n"/>
      <c r="C80" s="33" t="n"/>
      <c r="D80" s="33" t="n"/>
      <c r="E80" s="38" t="n"/>
      <c r="F80" s="38" t="n"/>
      <c r="G80" s="69" t="n"/>
      <c r="H80" s="69" t="n"/>
      <c r="I80" s="70" t="n"/>
      <c r="J80" s="33" t="n"/>
    </row>
    <row r="81">
      <c r="A81" s="33" t="n"/>
      <c r="B81" s="68" t="n"/>
      <c r="C81" s="33" t="n"/>
      <c r="D81" s="33" t="n"/>
      <c r="E81" s="35" t="n"/>
      <c r="F81" s="35" t="n"/>
      <c r="G81" s="69" t="n"/>
      <c r="H81" s="69" t="n"/>
      <c r="I81" s="70" t="n"/>
      <c r="J81" s="33" t="n"/>
    </row>
    <row r="82">
      <c r="A82" s="33" t="n"/>
      <c r="B82" s="68" t="n"/>
      <c r="C82" s="33" t="n"/>
      <c r="D82" s="33" t="n"/>
      <c r="E82" s="38" t="n"/>
      <c r="F82" s="38" t="n"/>
      <c r="G82" s="69" t="n"/>
      <c r="H82" s="69" t="n"/>
      <c r="I82" s="70" t="n"/>
      <c r="J82" s="33" t="n"/>
    </row>
    <row r="83">
      <c r="A83" s="33" t="n"/>
      <c r="B83" s="68" t="n"/>
      <c r="C83" s="33" t="n"/>
      <c r="D83" s="33" t="n"/>
      <c r="E83" s="35" t="n"/>
      <c r="F83" s="35" t="n"/>
      <c r="G83" s="69" t="n"/>
      <c r="H83" s="69" t="n"/>
      <c r="I83" s="70" t="n"/>
      <c r="J83" s="33" t="n"/>
    </row>
    <row r="84">
      <c r="A84" s="33" t="n"/>
      <c r="B84" s="68" t="n"/>
      <c r="C84" s="33" t="n"/>
      <c r="D84" s="33" t="n"/>
      <c r="E84" s="38" t="n"/>
      <c r="F84" s="38" t="n"/>
      <c r="G84" s="69" t="n"/>
      <c r="H84" s="69" t="n"/>
      <c r="I84" s="70" t="n"/>
      <c r="J84" s="33" t="n"/>
    </row>
    <row r="85">
      <c r="A85" s="33" t="n"/>
      <c r="B85" s="68" t="n"/>
      <c r="C85" s="33" t="n"/>
      <c r="D85" s="33" t="n"/>
      <c r="E85" s="35" t="n"/>
      <c r="F85" s="35" t="n"/>
      <c r="G85" s="69" t="n"/>
      <c r="H85" s="69" t="n"/>
      <c r="I85" s="70" t="n"/>
      <c r="J85" s="33" t="n"/>
    </row>
    <row r="86">
      <c r="A86" s="33" t="n"/>
      <c r="B86" s="68" t="n"/>
      <c r="C86" s="33" t="n"/>
      <c r="D86" s="33" t="n"/>
      <c r="E86" s="38" t="n"/>
      <c r="F86" s="38" t="n"/>
      <c r="G86" s="69" t="n"/>
      <c r="H86" s="69" t="n"/>
      <c r="I86" s="70" t="n"/>
      <c r="J86" s="33" t="n"/>
    </row>
    <row r="87">
      <c r="A87" s="33" t="n"/>
      <c r="B87" s="68" t="n"/>
      <c r="C87" s="33" t="n"/>
      <c r="D87" s="33" t="n"/>
      <c r="E87" s="35" t="n"/>
      <c r="F87" s="35" t="n"/>
      <c r="G87" s="69" t="n"/>
      <c r="H87" s="69" t="n"/>
      <c r="I87" s="70" t="n"/>
      <c r="J87" s="33" t="n"/>
    </row>
    <row r="88">
      <c r="A88" s="33" t="n"/>
      <c r="B88" s="68" t="n"/>
      <c r="C88" s="33" t="n"/>
      <c r="D88" s="33" t="n"/>
      <c r="E88" s="38" t="n"/>
      <c r="F88" s="38" t="n"/>
      <c r="G88" s="69" t="n"/>
      <c r="H88" s="69" t="n"/>
      <c r="I88" s="70" t="n"/>
      <c r="J88" s="33" t="n"/>
    </row>
    <row r="89">
      <c r="A89" s="33" t="n"/>
      <c r="B89" s="68" t="n"/>
      <c r="C89" s="33" t="n"/>
      <c r="D89" s="33" t="n"/>
      <c r="E89" s="35" t="n"/>
      <c r="F89" s="35" t="n"/>
      <c r="G89" s="69" t="n"/>
      <c r="H89" s="69" t="n"/>
      <c r="I89" s="70" t="n"/>
      <c r="J89" s="33" t="n"/>
    </row>
    <row r="90">
      <c r="A90" s="33" t="n"/>
      <c r="B90" s="68" t="n"/>
      <c r="C90" s="33" t="n"/>
      <c r="D90" s="33" t="n"/>
      <c r="E90" s="38" t="n"/>
      <c r="F90" s="38" t="n"/>
      <c r="G90" s="69" t="n"/>
      <c r="H90" s="69" t="n"/>
      <c r="I90" s="70" t="n"/>
      <c r="J90" s="33" t="n"/>
    </row>
    <row r="91">
      <c r="A91" s="33" t="n"/>
      <c r="B91" s="68" t="n"/>
      <c r="C91" s="33" t="n"/>
      <c r="D91" s="33" t="n"/>
      <c r="E91" s="35" t="n"/>
      <c r="F91" s="35" t="n"/>
      <c r="G91" s="69" t="n"/>
      <c r="H91" s="69" t="n"/>
      <c r="I91" s="70" t="n"/>
      <c r="J91" s="33" t="n"/>
    </row>
    <row r="92">
      <c r="A92" s="33" t="n"/>
      <c r="B92" s="68" t="n"/>
      <c r="C92" s="33" t="n"/>
      <c r="D92" s="33" t="n"/>
      <c r="E92" s="38" t="n"/>
      <c r="F92" s="38" t="n"/>
      <c r="G92" s="69" t="n"/>
      <c r="H92" s="69" t="n"/>
      <c r="I92" s="70" t="n"/>
      <c r="J92" s="33" t="n"/>
    </row>
    <row r="93">
      <c r="A93" s="33" t="n"/>
      <c r="B93" s="68" t="n"/>
      <c r="C93" s="33" t="n"/>
      <c r="D93" s="33" t="n"/>
      <c r="E93" s="35" t="n"/>
      <c r="F93" s="35" t="n"/>
      <c r="G93" s="69" t="n"/>
      <c r="H93" s="69" t="n"/>
      <c r="I93" s="70" t="n"/>
      <c r="J93" s="33" t="n"/>
    </row>
    <row r="94">
      <c r="A94" s="33" t="n"/>
      <c r="B94" s="68" t="n"/>
      <c r="C94" s="33" t="n"/>
      <c r="D94" s="33" t="n"/>
      <c r="E94" s="38" t="n"/>
      <c r="F94" s="38" t="n"/>
      <c r="G94" s="69" t="n"/>
      <c r="H94" s="69" t="n"/>
      <c r="I94" s="70" t="n"/>
      <c r="J94" s="33" t="n"/>
    </row>
    <row r="95">
      <c r="A95" s="33" t="n"/>
      <c r="B95" s="68" t="n"/>
      <c r="C95" s="33" t="n"/>
      <c r="D95" s="33" t="n"/>
      <c r="E95" s="35" t="n"/>
      <c r="F95" s="35" t="n"/>
      <c r="G95" s="69" t="n"/>
      <c r="H95" s="69" t="n"/>
      <c r="I95" s="70" t="n"/>
      <c r="J95" s="33" t="n"/>
    </row>
    <row r="96">
      <c r="A96" s="33" t="n"/>
      <c r="B96" s="68" t="n"/>
      <c r="C96" s="33" t="n"/>
      <c r="D96" s="33" t="n"/>
      <c r="E96" s="38" t="n"/>
      <c r="F96" s="38" t="n"/>
      <c r="G96" s="69" t="n"/>
      <c r="H96" s="69" t="n"/>
      <c r="I96" s="70" t="n"/>
      <c r="J96" s="33" t="n"/>
    </row>
    <row r="97">
      <c r="A97" s="33" t="n"/>
      <c r="B97" s="68" t="n"/>
      <c r="C97" s="33" t="n"/>
      <c r="D97" s="33" t="n"/>
      <c r="E97" s="35" t="n"/>
      <c r="F97" s="35" t="n"/>
      <c r="G97" s="69" t="n"/>
      <c r="H97" s="69" t="n"/>
      <c r="I97" s="70" t="n"/>
      <c r="J97" s="33" t="n"/>
    </row>
    <row r="98">
      <c r="A98" s="33" t="n"/>
      <c r="B98" s="68" t="n"/>
      <c r="C98" s="33" t="n"/>
      <c r="D98" s="33" t="n"/>
      <c r="E98" s="38" t="n"/>
      <c r="F98" s="38" t="n"/>
      <c r="G98" s="69" t="n"/>
      <c r="H98" s="69" t="n"/>
      <c r="I98" s="70" t="n"/>
      <c r="J98" s="33" t="n"/>
    </row>
    <row r="99">
      <c r="A99" s="33" t="n"/>
      <c r="B99" s="68" t="n"/>
      <c r="C99" s="33" t="n"/>
      <c r="D99" s="33" t="n"/>
      <c r="E99" s="35" t="n"/>
      <c r="F99" s="35" t="n"/>
      <c r="G99" s="69" t="n"/>
      <c r="H99" s="69" t="n"/>
      <c r="I99" s="70" t="n"/>
      <c r="J99" s="33" t="n"/>
    </row>
    <row r="100">
      <c r="A100" s="33" t="n"/>
      <c r="B100" s="68" t="n"/>
      <c r="C100" s="33" t="n"/>
      <c r="D100" s="33" t="n"/>
      <c r="E100" s="38" t="n"/>
      <c r="F100" s="38" t="n"/>
      <c r="G100" s="69" t="n"/>
      <c r="H100" s="69" t="n"/>
      <c r="I100" s="70" t="n"/>
      <c r="J100" s="33" t="n"/>
    </row>
    <row r="101">
      <c r="A101" s="33" t="n"/>
      <c r="B101" s="68" t="n"/>
      <c r="C101" s="33" t="n"/>
      <c r="D101" s="33" t="n"/>
      <c r="E101" s="35" t="n"/>
      <c r="F101" s="35" t="n"/>
      <c r="G101" s="69" t="n"/>
      <c r="H101" s="69" t="n"/>
      <c r="I101" s="70" t="n"/>
      <c r="J101" s="33" t="n"/>
    </row>
    <row r="102">
      <c r="A102" s="33" t="n"/>
      <c r="B102" s="68" t="n"/>
      <c r="C102" s="33" t="n"/>
      <c r="D102" s="33" t="n"/>
      <c r="E102" s="38" t="n"/>
      <c r="F102" s="38" t="n"/>
      <c r="G102" s="69" t="n"/>
      <c r="H102" s="69" t="n"/>
      <c r="I102" s="70" t="n"/>
      <c r="J102" s="33" t="n"/>
    </row>
    <row r="103">
      <c r="A103" s="33" t="n"/>
      <c r="B103" s="68" t="n"/>
      <c r="C103" s="33" t="n"/>
      <c r="D103" s="33" t="n"/>
      <c r="E103" s="35" t="n"/>
      <c r="F103" s="35" t="n"/>
      <c r="G103" s="69" t="n"/>
      <c r="H103" s="69" t="n"/>
      <c r="I103" s="70" t="n"/>
      <c r="J103" s="33" t="n"/>
    </row>
    <row r="104">
      <c r="A104" s="33" t="n"/>
      <c r="B104" s="68" t="n"/>
      <c r="C104" s="33" t="n"/>
      <c r="D104" s="33" t="n"/>
      <c r="E104" s="38" t="n"/>
      <c r="F104" s="38" t="n"/>
      <c r="G104" s="69" t="n"/>
      <c r="H104" s="69" t="n"/>
      <c r="I104" s="70" t="n"/>
      <c r="J104" s="33" t="n"/>
    </row>
  </sheetData>
  <autoFilter ref="A4:J104"/>
  <mergeCells count="1">
    <mergeCell ref="A1:J2"/>
  </mergeCells>
  <conditionalFormatting sqref="J5:J104">
    <cfRule type="expression" priority="1" dxfId="1">
      <formula>$J5="Completed"</formula>
    </cfRule>
    <cfRule type="expression" priority="2" dxfId="0">
      <formula>$J5="Canceled"</formula>
    </cfRule>
  </conditionalFormatting>
  <conditionalFormatting sqref="G5:H104">
    <cfRule type="expression" priority="3" dxfId="0">
      <formula>AND($J5&lt;&gt;"Completed",OR($G5&lt;&gt;"",$H5&lt;&gt;""))</formula>
    </cfRule>
  </conditionalFormatting>
  <dataValidations count="5">
    <dataValidation sqref="B5:B104" showDropDown="0" showInputMessage="0" showErrorMessage="0" allowBlank="0" errorTitle="Check activity date" error="Enter a date within the plan year." promptTitle="Activity date" prompt="Enter the administrative activity date." type="date" operator="between">
      <formula1>DATE(Assumptions!$B$4,1,1)</formula1>
      <formula2>DATE(Assumptions!$B$4,12,31)</formula2>
    </dataValidation>
    <dataValidation sqref="D5:D104" showDropDown="0" showInputMessage="0" showErrorMessage="0" allowBlank="0" errorTitle="Check activity type" error="Select an activity type from the list." type="list">
      <formula1>Assumptions!$D$4:$D$6</formula1>
    </dataValidation>
    <dataValidation sqref="G5:H104" showDropDown="0" showInputMessage="0" showErrorMessage="0" allowBlank="0" errorTitle="Check amount" error="Enter a nonnegative amount or leave the cell blank." type="decimal" operator="between">
      <formula1>0</formula1>
      <formula2>100000000</formula2>
    </dataValidation>
    <dataValidation sqref="I5:I104" showDropDown="0" showInputMessage="0" showErrorMessage="0" allowBlank="0" errorTitle="Check activity hours" error="Enter nonnegative hours within the editable activity limit." type="decimal" operator="between">
      <formula1>0</formula1>
      <formula2>Assumptions!$B$15</formula2>
    </dataValidation>
    <dataValidation sqref="J5:J104" showDropDown="0" showInputMessage="0" showErrorMessage="0" allowBlank="0" errorTitle="Check status" error="Select an activity status from the list." type="list">
      <formula1>Assumptions!$E$4:$E$7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56A2A"/>
    <outlinePr summaryBelow="1" summaryRight="1"/>
    <pageSetUpPr/>
  </sheetPr>
  <dimension ref="A1:F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48" customWidth="1" min="2" max="2"/>
    <col width="3" customWidth="1" min="3" max="3"/>
    <col width="21" customWidth="1" min="4" max="4"/>
    <col width="42" customWidth="1" min="5" max="5"/>
    <col width="3" customWidth="1" min="6" max="6"/>
  </cols>
  <sheetData>
    <row r="1" ht="24" customHeight="1">
      <c r="A1" s="1" t="inlineStr">
        <is>
          <t>Producer Goal Planner Assumptions</t>
        </is>
      </c>
      <c r="B1" s="46" t="n"/>
      <c r="C1" s="46" t="n"/>
      <c r="D1" s="46" t="n"/>
      <c r="E1" s="46" t="n"/>
      <c r="F1" s="47" t="n"/>
    </row>
    <row r="2" ht="12" customHeight="1">
      <c r="A2" s="48" t="n"/>
      <c r="B2" s="49" t="n"/>
      <c r="C2" s="49" t="n"/>
      <c r="D2" s="49" t="n"/>
      <c r="E2" s="49" t="n"/>
      <c r="F2" s="50" t="n"/>
    </row>
    <row r="3" ht="30" customHeight="1">
      <c r="A3" s="18" t="inlineStr">
        <is>
          <t>Planning Input</t>
        </is>
      </c>
      <c r="B3" s="18" t="inlineStr">
        <is>
          <t>Editable Value</t>
        </is>
      </c>
      <c r="D3" s="18" t="inlineStr">
        <is>
          <t>Activity Types</t>
        </is>
      </c>
      <c r="E3" s="18" t="inlineStr">
        <is>
          <t>Activity Statuses</t>
        </is>
      </c>
    </row>
    <row r="4">
      <c r="A4" s="39" t="inlineStr">
        <is>
          <t>Plan Year</t>
        </is>
      </c>
      <c r="B4" s="33" t="n">
        <v>2026</v>
      </c>
      <c r="D4" s="33" t="inlineStr">
        <is>
          <t>Client Contact</t>
        </is>
      </c>
      <c r="E4" s="33" t="inlineStr">
        <is>
          <t>Planned</t>
        </is>
      </c>
    </row>
    <row r="5">
      <c r="A5" s="39" t="inlineStr">
        <is>
          <t>Agency Name</t>
        </is>
      </c>
      <c r="B5" s="33" t="inlineStr">
        <is>
          <t>Blue Lantern Independent Agency (fictional)</t>
        </is>
      </c>
      <c r="D5" s="33" t="inlineStr">
        <is>
          <t>Quote</t>
        </is>
      </c>
      <c r="E5" s="33" t="inlineStr">
        <is>
          <t>In Progress</t>
        </is>
      </c>
    </row>
    <row r="6">
      <c r="A6" s="39" t="inlineStr">
        <is>
          <t>Producer Name</t>
        </is>
      </c>
      <c r="B6" s="33" t="inlineStr">
        <is>
          <t>Avery Fable (fictional)</t>
        </is>
      </c>
      <c r="D6" s="33" t="inlineStr">
        <is>
          <t>New Policy</t>
        </is>
      </c>
      <c r="E6" s="33" t="inlineStr">
        <is>
          <t>Completed</t>
        </is>
      </c>
    </row>
    <row r="7">
      <c r="A7" s="40" t="inlineStr">
        <is>
          <t>Annual Goals</t>
        </is>
      </c>
      <c r="B7" s="41" t="n"/>
      <c r="E7" s="33" t="inlineStr">
        <is>
          <t>Canceled</t>
        </is>
      </c>
    </row>
    <row r="8">
      <c r="A8" s="39" t="inlineStr">
        <is>
          <t>Annual Written Premium Goal</t>
        </is>
      </c>
      <c r="B8" s="71" t="n">
        <v>480000</v>
      </c>
    </row>
    <row r="9" ht="34" customHeight="1">
      <c r="A9" s="39" t="inlineStr">
        <is>
          <t>Annual Commission Goal</t>
        </is>
      </c>
      <c r="B9" s="71" t="n">
        <v>57600</v>
      </c>
      <c r="D9" s="40" t="inlineStr">
        <is>
          <t>Counting Rule</t>
        </is>
      </c>
      <c r="E9" s="35" t="inlineStr">
        <is>
          <t>Only Completed activity rows count as actual results.</t>
        </is>
      </c>
    </row>
    <row r="10">
      <c r="A10" s="39" t="inlineStr">
        <is>
          <t>Annual New Policy Goal</t>
        </is>
      </c>
      <c r="B10" s="43" t="n">
        <v>100</v>
      </c>
    </row>
    <row r="11">
      <c r="A11" s="39" t="inlineStr">
        <is>
          <t>Annual Quote Goal</t>
        </is>
      </c>
      <c r="B11" s="43" t="n">
        <v>200</v>
      </c>
    </row>
    <row r="12">
      <c r="A12" s="39" t="inlineStr">
        <is>
          <t>Annual Client Contact Goal</t>
        </is>
      </c>
      <c r="B12" s="43" t="n">
        <v>1000</v>
      </c>
    </row>
    <row r="13">
      <c r="A13" s="39" t="inlineStr">
        <is>
          <t>Annual Selling Hours Goal</t>
        </is>
      </c>
      <c r="B13" s="72" t="n">
        <v>900</v>
      </c>
    </row>
    <row r="14">
      <c r="A14" s="39" t="inlineStr">
        <is>
          <t>Premium Review Threshold</t>
        </is>
      </c>
      <c r="B14" s="45" t="n">
        <v>0.75</v>
      </c>
    </row>
    <row r="15">
      <c r="A15" s="39" t="inlineStr">
        <is>
          <t>Maximum Hours per Activity</t>
        </is>
      </c>
      <c r="B15" s="72" t="n">
        <v>24</v>
      </c>
    </row>
    <row r="16"/>
    <row r="17" ht="62" customHeight="1">
      <c r="A17" s="40" t="inlineStr">
        <is>
          <t>Planning Note</t>
        </is>
      </c>
      <c r="B17" s="35" t="inlineStr">
        <is>
          <t>This workbook supports administrative goal planning only. It does not provide coverage, legal, tax, regulatory, or compliance advice and does not connect to outside systems.</t>
        </is>
      </c>
    </row>
  </sheetData>
  <autoFilter ref="A3:B15"/>
  <mergeCells count="1">
    <mergeCell ref="A1:F2"/>
  </mergeCells>
  <dataValidations count="6">
    <dataValidation sqref="B4" showDropDown="0" showInputMessage="0" showErrorMessage="0" allowBlank="0" errorTitle="Check plan year" error="Enter a year within the allowed planning range." promptTitle="Plan year" prompt="Enter the four-digit planning year." type="whole" operator="between">
      <formula1>2025</formula1>
      <formula2>2031</formula2>
    </dataValidation>
    <dataValidation sqref="B8:B9" showDropDown="0" showInputMessage="0" showErrorMessage="0" allowBlank="0" errorTitle="Check goal amount" error="Enter a nonnegative dollar goal." type="decimal" operator="between">
      <formula1>0</formula1>
      <formula2>100000000</formula2>
    </dataValidation>
    <dataValidation sqref="B10:B12" showDropDown="0" showInputMessage="0" showErrorMessage="0" allowBlank="0" errorTitle="Check quantity goal" error="Enter a nonnegative whole-number goal." type="whole" operator="between">
      <formula1>0</formula1>
      <formula2>1000000</formula2>
    </dataValidation>
    <dataValidation sqref="B13" showDropDown="0" showInputMessage="0" showErrorMessage="0" allowBlank="0" errorTitle="Check annual hours" error="Enter nonnegative hours." type="decimal" operator="between">
      <formula1>0</formula1>
      <formula2>100000</formula2>
    </dataValidation>
    <dataValidation sqref="B14" showDropDown="0" showInputMessage="0" showErrorMessage="0" allowBlank="0" errorTitle="Check threshold" error="Enter a threshold from 0% through 100%." type="decimal" operator="between">
      <formula1>0</formula1>
      <formula2>1</formula2>
    </dataValidation>
    <dataValidation sqref="B15" showDropDown="0" showInputMessage="0" showErrorMessage="0" allowBlank="0" errorTitle="Check hour limit" error="Enter a maximum from 0 through 168 hours." type="decimal" operator="between">
      <formula1>0</formula1>
      <formula2>168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insurance agency example</dc:creator>
  <dc:title xmlns:dc="http://purl.org/dc/elements/1.1/">Insurance Producer Goal Planner</dc:title>
  <dc:subject xmlns:dc="http://purl.org/dc/elements/1.1/">Administrative producer goal and activity planning</dc:subject>
  <dcterms:created xmlns:dcterms="http://purl.org/dc/terms/" xmlns:xsi="http://www.w3.org/2001/XMLSchema-instance" xsi:type="dcterms:W3CDTF">2026-09-10T08:37:17Z</dcterms:created>
  <dcterms:modified xmlns:dcterms="http://purl.org/dc/terms/" xmlns:xsi="http://www.w3.org/2001/XMLSchema-instance" xsi:type="dcterms:W3CDTF">2026-09-10T08:37:18+00:00Z</dcterms:modified>
</cp:coreProperties>
</file>