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pportunit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'Summary'!$A$9:$E$15</definedName>
    <definedName name="_xlnm._FilterDatabase" localSheetId="1" hidden="1">'Opportunities'!$A$4:$O$104</definedName>
    <definedName name="_xlnm._FilterDatabase" localSheetId="2" hidden="1">'Assumptions'!$A$4:$C$10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5F6F78"/>
      <sz val="9"/>
    </font>
    <font>
      <name val="Calibri"/>
      <b val="1"/>
      <color rgb="00FFFFFF"/>
      <sz val="10"/>
    </font>
    <font>
      <name val="Calibri"/>
      <color rgb="00263740"/>
      <sz val="10"/>
    </font>
    <font>
      <name val="Calibri"/>
      <b val="1"/>
      <color rgb="00263740"/>
      <sz val="10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FF1D9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0F7B78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9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9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9" fontId="4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9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Opportunity Count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'Summary'!B9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'Summary'!$A$10:$A$15</f>
            </numRef>
          </cat>
          <val>
            <numRef>
              <f>'Summary'!$B$10:$B$15</f>
            </numRef>
          </val>
        </ser>
        <dLbls>
          <showVal val="1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Opportunities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8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tageSummaryTable" displayName="StageSummaryTable" ref="A9:E15" headerRowCount="1">
  <autoFilter ref="A9:E15"/>
  <tableColumns count="5">
    <tableColumn id="1" name="Stage"/>
    <tableColumn id="2" name="Opportunity Count"/>
    <tableColumn id="3" name="Estimated Premium"/>
    <tableColumn id="4" name="Weighted Premium"/>
    <tableColumn id="5" name="Share of Opportunities"/>
  </tableColumns>
</table>
</file>

<file path=xl/tables/table2.xml><?xml version="1.0" encoding="utf-8"?>
<table xmlns="http://schemas.openxmlformats.org/spreadsheetml/2006/main" id="2" name="OpportunityTable" displayName="OpportunityTable" ref="A4:O104" headerRowCount="1">
  <autoFilter ref="A4:O104"/>
  <tableColumns count="15">
    <tableColumn id="1" name="Opportunity ID"/>
    <tableColumn id="2" name="Created Date"/>
    <tableColumn id="3" name="Prospect or Business"/>
    <tableColumn id="4" name="Line of Business"/>
    <tableColumn id="5" name="Owner"/>
    <tableColumn id="6" name="Stage"/>
    <tableColumn id="7" name="Estimated Premium"/>
    <tableColumn id="8" name="Stage Entered"/>
    <tableColumn id="9" name="Expected Close"/>
    <tableColumn id="10" name="Lead Source"/>
    <tableColumn id="11" name="Opportunity Notes"/>
    <tableColumn id="12" name="Stage Probability"/>
    <tableColumn id="13" name="Weighted Premium"/>
    <tableColumn id="14" name="Days in Stage"/>
    <tableColumn id="15" name="Follow-Up Alert"/>
  </tableColumns>
</table>
</file>

<file path=xl/tables/table3.xml><?xml version="1.0" encoding="utf-8"?>
<table xmlns="http://schemas.openxmlformats.org/spreadsheetml/2006/main" id="3" name="StageAssumptionTable" displayName="StageAssumptionTable" ref="A4:C10" headerRowCount="1">
  <autoFilter ref="A4:C10"/>
  <tableColumns count="3">
    <tableColumn id="1" name="Stage"/>
    <tableColumn id="2" name="Stage Probability"/>
    <tableColumn id="3" name="Target Days in Stage"/>
  </tableColumns>
</table>
</file>

<file path=xl/tables/table4.xml><?xml version="1.0" encoding="utf-8"?>
<table xmlns="http://schemas.openxmlformats.org/spreadsheetml/2006/main" id="4" name="LineOfBusinessTable" displayName="LineOfBusinessTable" ref="E4:E10" headerRowCount="1">
  <autoFilter ref="E4:E10"/>
  <tableColumns count="1">
    <tableColumn id="5" name="Line of Business"/>
  </tableColumns>
</table>
</file>

<file path=xl/tables/table5.xml><?xml version="1.0" encoding="utf-8"?>
<table xmlns="http://schemas.openxmlformats.org/spreadsheetml/2006/main" id="5" name="OwnerAssumptionTable" displayName="OwnerAssumptionTable" ref="G4:G8" headerRowCount="1">
  <autoFilter ref="G4:G8"/>
  <tableColumns count="1">
    <tableColumn id="7" name="Owner"/>
  </tableColumns>
</table>
</file>

<file path=xl/tables/table6.xml><?xml version="1.0" encoding="utf-8"?>
<table xmlns="http://schemas.openxmlformats.org/spreadsheetml/2006/main" id="6" name="LeadSourceTable" displayName="LeadSourceTable" ref="I4:I10" headerRowCount="1">
  <autoFilter ref="I4:I10"/>
  <tableColumns count="1">
    <tableColumn id="9" name="Lead Source"/>
  </tableColumns>
</table>
</file>

<file path=xl/tables/table7.xml><?xml version="1.0" encoding="utf-8"?>
<table xmlns="http://schemas.openxmlformats.org/spreadsheetml/2006/main" id="7" name="InputLimitTable" displayName="InputLimitTable" ref="K4:L7" headerRowCount="1">
  <autoFilter ref="K4:L7"/>
  <tableColumns count="2">
    <tableColumn id="11" name="Input Limit"/>
    <tableColumn id="12" name="Valu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Relationship Type="http://schemas.openxmlformats.org/officeDocument/2006/relationships/table" Target="/xl/tables/table7.xml" Id="rId5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N15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" customWidth="1" min="3" max="3"/>
    <col width="24" customWidth="1" min="4" max="4"/>
    <col width="18" customWidth="1" min="5" max="5"/>
    <col width="3" customWidth="1" min="6" max="6"/>
    <col width="24" customWidth="1" min="7" max="7"/>
    <col width="18" customWidth="1" min="8" max="8"/>
    <col width="3" customWidth="1" min="9" max="9"/>
    <col width="21" customWidth="1" min="10" max="10"/>
    <col width="16" customWidth="1" min="11" max="11"/>
    <col width="3" customWidth="1" min="12" max="12"/>
    <col width="12" customWidth="1" min="13" max="13"/>
    <col width="12" customWidth="1" min="14" max="14"/>
  </cols>
  <sheetData>
    <row r="1" ht="30" customHeight="1">
      <c r="A1" s="1" t="inlineStr">
        <is>
          <t>Insurance Sales Funnel Dashboard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22" customHeight="1">
      <c r="A2" s="2" t="inlineStr">
        <is>
          <t>Calculated from entered opportunity records.</t>
        </is>
      </c>
      <c r="B2" s="2" t="inlineStr">
        <is>
          <t>Alerts are administrative prompts for human review.</t>
        </is>
      </c>
    </row>
    <row r="3" ht="25" customHeight="1">
      <c r="A3" s="3" t="inlineStr">
        <is>
          <t>As of</t>
        </is>
      </c>
      <c r="B3" s="32">
        <f>TODAY()</f>
        <v/>
      </c>
      <c r="D3" s="3" t="inlineStr">
        <is>
          <t>Total Opportunities</t>
        </is>
      </c>
      <c r="E3" s="5">
        <f>COUNTIF(Opportunities!$A$5:$A$104,"&lt;&gt;")</f>
        <v/>
      </c>
      <c r="G3" s="3" t="inlineStr">
        <is>
          <t>Active Opportunities</t>
        </is>
      </c>
      <c r="H3" s="5">
        <f>COUNTIFS(Opportunities!$F$5:$F$104,"&lt;&gt;",Opportunities!$F$5:$F$104,"&lt;&gt;"&amp;Assumptions!$A$9,Opportunities!$F$5:$F$104,"&lt;&gt;"&amp;Assumptions!$A$10)</f>
        <v/>
      </c>
      <c r="J3" s="3" t="inlineStr">
        <is>
          <t>Review Items</t>
        </is>
      </c>
      <c r="K3" s="5">
        <f>COUNTIF(Opportunities!$O$5:$O$104,"&lt;&gt;")</f>
        <v/>
      </c>
    </row>
    <row r="4"/>
    <row r="5" ht="25" customHeight="1">
      <c r="A5" s="3" t="inlineStr">
        <is>
          <t>Open Estimated Premium</t>
        </is>
      </c>
      <c r="B5" s="33">
        <f>SUMIFS(Opportunities!$G$5:$G$104,Opportunities!$F$5:$F$104,"&lt;&gt;",Opportunities!$F$5:$F$104,"&lt;&gt;"&amp;Assumptions!$A$9,Opportunities!$F$5:$F$104,"&lt;&gt;"&amp;Assumptions!$A$10)</f>
        <v/>
      </c>
      <c r="D5" s="3" t="inlineStr">
        <is>
          <t>Weighted Open Premium</t>
        </is>
      </c>
      <c r="E5" s="33">
        <f>SUMIFS(Opportunities!$M$5:$M$104,Opportunities!$F$5:$F$104,"&lt;&gt;",Opportunities!$F$5:$F$104,"&lt;&gt;"&amp;Assumptions!$A$9,Opportunities!$F$5:$F$104,"&lt;&gt;"&amp;Assumptions!$A$10)</f>
        <v/>
      </c>
      <c r="G5" s="3" t="inlineStr">
        <is>
          <t>Won Estimated Premium</t>
        </is>
      </c>
      <c r="H5" s="34">
        <f>SUMIF(Opportunities!$F$5:$F$104,Assumptions!$A$9,Opportunities!$G$5:$G$104)</f>
        <v/>
      </c>
      <c r="J5" s="3" t="inlineStr">
        <is>
          <t>Closed Win Rate</t>
        </is>
      </c>
      <c r="K5" s="8">
        <f>IFERROR(COUNTIF(Opportunities!$F$5:$F$104,Assumptions!$A$9)/(COUNTIF(Opportunities!$F$5:$F$104,Assumptions!$A$9)+COUNTIF(Opportunities!$F$5:$F$104,Assumptions!$A$10)),0)</f>
        <v/>
      </c>
    </row>
    <row r="6"/>
    <row r="7"/>
    <row r="8"/>
    <row r="9" ht="30" customHeight="1">
      <c r="A9" s="9" t="inlineStr">
        <is>
          <t>Stage</t>
        </is>
      </c>
      <c r="B9" s="9" t="inlineStr">
        <is>
          <t>Opportunity Count</t>
        </is>
      </c>
      <c r="C9" s="9" t="inlineStr">
        <is>
          <t>Estimated Premium</t>
        </is>
      </c>
      <c r="D9" s="9" t="inlineStr">
        <is>
          <t>Weighted Premium</t>
        </is>
      </c>
      <c r="E9" s="9" t="inlineStr">
        <is>
          <t>Share of Opportunities</t>
        </is>
      </c>
    </row>
    <row r="10">
      <c r="A10" s="10">
        <f>Assumptions!A5</f>
        <v/>
      </c>
      <c r="B10" s="11">
        <f>COUNTIF(Opportunities!$F$5:$F$104,$A10)</f>
        <v/>
      </c>
      <c r="C10" s="35">
        <f>SUMIF(Opportunities!$F$5:$F$104,$A10,Opportunities!$G$5:$G$104)</f>
        <v/>
      </c>
      <c r="D10" s="35">
        <f>SUMIF(Opportunities!$F$5:$F$104,$A10,Opportunities!$M$5:$M$104)</f>
        <v/>
      </c>
      <c r="E10" s="13">
        <f>IFERROR($B10/SUM($B$10:$B$15),0)</f>
        <v/>
      </c>
    </row>
    <row r="11">
      <c r="A11" s="14">
        <f>Assumptions!A6</f>
        <v/>
      </c>
      <c r="B11" s="15">
        <f>COUNTIF(Opportunities!$F$5:$F$104,$A11)</f>
        <v/>
      </c>
      <c r="C11" s="36">
        <f>SUMIF(Opportunities!$F$5:$F$104,$A11,Opportunities!$G$5:$G$104)</f>
        <v/>
      </c>
      <c r="D11" s="36">
        <f>SUMIF(Opportunities!$F$5:$F$104,$A11,Opportunities!$M$5:$M$104)</f>
        <v/>
      </c>
      <c r="E11" s="17">
        <f>IFERROR($B11/SUM($B$10:$B$15),0)</f>
        <v/>
      </c>
    </row>
    <row r="12">
      <c r="A12" s="10">
        <f>Assumptions!A7</f>
        <v/>
      </c>
      <c r="B12" s="11">
        <f>COUNTIF(Opportunities!$F$5:$F$104,$A12)</f>
        <v/>
      </c>
      <c r="C12" s="35">
        <f>SUMIF(Opportunities!$F$5:$F$104,$A12,Opportunities!$G$5:$G$104)</f>
        <v/>
      </c>
      <c r="D12" s="35">
        <f>SUMIF(Opportunities!$F$5:$F$104,$A12,Opportunities!$M$5:$M$104)</f>
        <v/>
      </c>
      <c r="E12" s="13">
        <f>IFERROR($B12/SUM($B$10:$B$15),0)</f>
        <v/>
      </c>
    </row>
    <row r="13">
      <c r="A13" s="14">
        <f>Assumptions!A8</f>
        <v/>
      </c>
      <c r="B13" s="15">
        <f>COUNTIF(Opportunities!$F$5:$F$104,$A13)</f>
        <v/>
      </c>
      <c r="C13" s="36">
        <f>SUMIF(Opportunities!$F$5:$F$104,$A13,Opportunities!$G$5:$G$104)</f>
        <v/>
      </c>
      <c r="D13" s="36">
        <f>SUMIF(Opportunities!$F$5:$F$104,$A13,Opportunities!$M$5:$M$104)</f>
        <v/>
      </c>
      <c r="E13" s="17">
        <f>IFERROR($B13/SUM($B$10:$B$15),0)</f>
        <v/>
      </c>
    </row>
    <row r="14">
      <c r="A14" s="10">
        <f>Assumptions!A9</f>
        <v/>
      </c>
      <c r="B14" s="11">
        <f>COUNTIF(Opportunities!$F$5:$F$104,$A14)</f>
        <v/>
      </c>
      <c r="C14" s="35">
        <f>SUMIF(Opportunities!$F$5:$F$104,$A14,Opportunities!$G$5:$G$104)</f>
        <v/>
      </c>
      <c r="D14" s="35">
        <f>SUMIF(Opportunities!$F$5:$F$104,$A14,Opportunities!$M$5:$M$104)</f>
        <v/>
      </c>
      <c r="E14" s="13">
        <f>IFERROR($B14/SUM($B$10:$B$15),0)</f>
        <v/>
      </c>
    </row>
    <row r="15">
      <c r="A15" s="14">
        <f>Assumptions!A10</f>
        <v/>
      </c>
      <c r="B15" s="15">
        <f>COUNTIF(Opportunities!$F$5:$F$104,$A15)</f>
        <v/>
      </c>
      <c r="C15" s="36">
        <f>SUMIF(Opportunities!$F$5:$F$104,$A15,Opportunities!$G$5:$G$104)</f>
        <v/>
      </c>
      <c r="D15" s="36">
        <f>SUMIF(Opportunities!$F$5:$F$104,$A15,Opportunities!$M$5:$M$104)</f>
        <v/>
      </c>
      <c r="E15" s="17">
        <f>IFERROR($B15/SUM($B$10:$B$15),0)</f>
        <v/>
      </c>
    </row>
  </sheetData>
  <autoFilter ref="A9:E15"/>
  <mergeCells count="1">
    <mergeCell ref="A1:N1"/>
  </mergeCells>
  <conditionalFormatting sqref="K3">
    <cfRule type="expression" priority="1" dxfId="0">
      <formula>K3&gt;0</formula>
    </cfRule>
  </conditionalFormatting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O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4" customWidth="1" min="3" max="3"/>
    <col width="23" customWidth="1" min="4" max="4"/>
    <col width="29" customWidth="1" min="5" max="5"/>
    <col width="16" customWidth="1" min="6" max="6"/>
    <col width="18" customWidth="1" min="7" max="7"/>
    <col width="14" customWidth="1" min="8" max="8"/>
    <col width="14" customWidth="1" min="9" max="9"/>
    <col width="25" customWidth="1" min="10" max="10"/>
    <col width="38" customWidth="1" min="11" max="11"/>
    <col width="18" customWidth="1" min="12" max="12"/>
    <col width="18" customWidth="1" min="13" max="13"/>
    <col width="14" customWidth="1" min="14" max="14"/>
    <col width="21" customWidth="1" min="15" max="15"/>
  </cols>
  <sheetData>
    <row r="1" ht="30" customHeight="1">
      <c r="A1" s="1" t="inlineStr">
        <is>
          <t>Insurance Sales Funnel Opportunities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1" t="n"/>
    </row>
    <row r="2" ht="22" customHeight="1">
      <c r="A2" s="2" t="inlineStr">
        <is>
          <t>Enter administrative opportunity details in yellow cells. Calculated fields and review alerts update when the workbook recalculates.</t>
        </is>
      </c>
    </row>
    <row r="3"/>
    <row r="4" ht="30" customHeight="1">
      <c r="A4" s="9" t="inlineStr">
        <is>
          <t>Opportunity ID</t>
        </is>
      </c>
      <c r="B4" s="9" t="inlineStr">
        <is>
          <t>Created Date</t>
        </is>
      </c>
      <c r="C4" s="9" t="inlineStr">
        <is>
          <t>Prospect or Business</t>
        </is>
      </c>
      <c r="D4" s="9" t="inlineStr">
        <is>
          <t>Line of Business</t>
        </is>
      </c>
      <c r="E4" s="9" t="inlineStr">
        <is>
          <t>Owner</t>
        </is>
      </c>
      <c r="F4" s="9" t="inlineStr">
        <is>
          <t>Stage</t>
        </is>
      </c>
      <c r="G4" s="9" t="inlineStr">
        <is>
          <t>Estimated Premium</t>
        </is>
      </c>
      <c r="H4" s="9" t="inlineStr">
        <is>
          <t>Stage Entered</t>
        </is>
      </c>
      <c r="I4" s="9" t="inlineStr">
        <is>
          <t>Expected Close</t>
        </is>
      </c>
      <c r="J4" s="9" t="inlineStr">
        <is>
          <t>Lead Source</t>
        </is>
      </c>
      <c r="K4" s="9" t="inlineStr">
        <is>
          <t>Opportunity Notes</t>
        </is>
      </c>
      <c r="L4" s="18" t="inlineStr">
        <is>
          <t>Stage Probability</t>
        </is>
      </c>
      <c r="M4" s="18" t="inlineStr">
        <is>
          <t>Weighted Premium</t>
        </is>
      </c>
      <c r="N4" s="18" t="inlineStr">
        <is>
          <t>Days in Stage</t>
        </is>
      </c>
      <c r="O4" s="18" t="inlineStr">
        <is>
          <t>Follow-Up Alert</t>
        </is>
      </c>
    </row>
    <row r="5">
      <c r="A5" s="19" t="inlineStr">
        <is>
          <t>FIC-OPP-0001</t>
        </is>
      </c>
      <c r="B5" s="37" t="n">
        <v>46273</v>
      </c>
      <c r="C5" s="21" t="inlineStr">
        <is>
          <t>Fictional Blue Lantern Bakery LLC</t>
        </is>
      </c>
      <c r="D5" s="21" t="inlineStr">
        <is>
          <t>Businessowners</t>
        </is>
      </c>
      <c r="E5" s="21" t="inlineStr">
        <is>
          <t>Fictional Agent Rowan Pike</t>
        </is>
      </c>
      <c r="F5" s="19" t="inlineStr">
        <is>
          <t>New Lead</t>
        </is>
      </c>
      <c r="G5" s="38" t="n"/>
      <c r="H5" s="37" t="n">
        <v>46273</v>
      </c>
      <c r="I5" s="37" t="n"/>
      <c r="J5" s="21" t="inlineStr">
        <is>
          <t>Website Inquiry</t>
        </is>
      </c>
      <c r="K5" s="23" t="inlineStr">
        <is>
          <t>Initial administrative intake is incomplete.</t>
        </is>
      </c>
      <c r="L5" s="24">
        <f>IF($A5="","",IFERROR(VLOOKUP($F5,Assumptions!$A$5:$C$10,2,FALSE),""))</f>
        <v/>
      </c>
      <c r="M5" s="36">
        <f>IF(OR($A5="",$G5="",$L5=""),"",IFERROR($G5*$L5,""))</f>
        <v/>
      </c>
      <c r="N5" s="25">
        <f>IF(OR($A5="",$H5=""),"",MAX(0,TODAY()-$H5))</f>
        <v/>
      </c>
      <c r="O5" s="14">
        <f>IF($A5="","",IF(OR($F5=Assumptions!$A$9,$F5=Assumptions!$A$10),"",IF(AND($I5&lt;&gt;"",$I5&lt;TODAY()),"Past close date",IF(AND($H5&lt;&gt;"",IFERROR(TODAY()-$H5,0)&gt;IFERROR(VLOOKUP($F5,Assumptions!$A$5:$C$10,3,FALSE),99999)),"Review stage age",""))))</f>
        <v/>
      </c>
    </row>
    <row r="6">
      <c r="A6" s="19" t="inlineStr">
        <is>
          <t>FIC-OPP-0002</t>
        </is>
      </c>
      <c r="B6" s="37" t="n">
        <v>46263</v>
      </c>
      <c r="C6" s="21" t="inlineStr">
        <is>
          <t>Fictional Marble Finch Studio LLC</t>
        </is>
      </c>
      <c r="D6" s="21" t="inlineStr">
        <is>
          <t>General Liability</t>
        </is>
      </c>
      <c r="E6" s="21" t="inlineStr">
        <is>
          <t>Fictional Agent Mira Sol</t>
        </is>
      </c>
      <c r="F6" s="19" t="inlineStr">
        <is>
          <t>Contacted</t>
        </is>
      </c>
      <c r="G6" s="38" t="n">
        <v>7200</v>
      </c>
      <c r="H6" s="37" t="n">
        <v>46271</v>
      </c>
      <c r="I6" s="37" t="n">
        <v>46295</v>
      </c>
      <c r="J6" s="21" t="inlineStr">
        <is>
          <t>Fictional Referral Partner</t>
        </is>
      </c>
      <c r="K6" s="23" t="inlineStr">
        <is>
          <t>Prospect requested a later follow-up.</t>
        </is>
      </c>
      <c r="L6" s="26">
        <f>IF($A6="","",IFERROR(VLOOKUP($F6,Assumptions!$A$5:$C$10,2,FALSE),""))</f>
        <v/>
      </c>
      <c r="M6" s="35">
        <f>IF(OR($A6="",$G6="",$L6=""),"",IFERROR($G6*$L6,""))</f>
        <v/>
      </c>
      <c r="N6" s="27">
        <f>IF(OR($A6="",$H6=""),"",MAX(0,TODAY()-$H6))</f>
        <v/>
      </c>
      <c r="O6" s="10">
        <f>IF($A6="","",IF(OR($F6=Assumptions!$A$9,$F6=Assumptions!$A$10),"",IF(AND($I6&lt;&gt;"",$I6&lt;TODAY()),"Past close date",IF(AND($H6&lt;&gt;"",IFERROR(TODAY()-$H6,0)&gt;IFERROR(VLOOKUP($F6,Assumptions!$A$5:$C$10,3,FALSE),99999)),"Review stage age",""))))</f>
        <v/>
      </c>
    </row>
    <row r="7">
      <c r="A7" s="19" t="inlineStr">
        <is>
          <t>FIC-OPP-0003</t>
        </is>
      </c>
      <c r="B7" s="37" t="n">
        <v>46255</v>
      </c>
      <c r="C7" s="21" t="inlineStr">
        <is>
          <t>Fictional Juniper Orbit Rentals LLC</t>
        </is>
      </c>
      <c r="D7" s="21" t="inlineStr">
        <is>
          <t>Commercial Auto</t>
        </is>
      </c>
      <c r="E7" s="21" t="inlineStr">
        <is>
          <t>Fictional Agent Devon Lake</t>
        </is>
      </c>
      <c r="F7" s="19" t="inlineStr">
        <is>
          <t>Needs Review</t>
        </is>
      </c>
      <c r="G7" s="38" t="n">
        <v>15800</v>
      </c>
      <c r="H7" s="37" t="n">
        <v>46267</v>
      </c>
      <c r="I7" s="37" t="n">
        <v>46287</v>
      </c>
      <c r="J7" s="21" t="inlineStr">
        <is>
          <t>Networking Event</t>
        </is>
      </c>
      <c r="K7" s="23" t="inlineStr">
        <is>
          <t>Administrative vehicle details need review.</t>
        </is>
      </c>
      <c r="L7" s="24">
        <f>IF($A7="","",IFERROR(VLOOKUP($F7,Assumptions!$A$5:$C$10,2,FALSE),""))</f>
        <v/>
      </c>
      <c r="M7" s="36">
        <f>IF(OR($A7="",$G7="",$L7=""),"",IFERROR($G7*$L7,""))</f>
        <v/>
      </c>
      <c r="N7" s="25">
        <f>IF(OR($A7="",$H7=""),"",MAX(0,TODAY()-$H7))</f>
        <v/>
      </c>
      <c r="O7" s="14">
        <f>IF($A7="","",IF(OR($F7=Assumptions!$A$9,$F7=Assumptions!$A$10),"",IF(AND($I7&lt;&gt;"",$I7&lt;TODAY()),"Past close date",IF(AND($H7&lt;&gt;"",IFERROR(TODAY()-$H7,0)&gt;IFERROR(VLOOKUP($F7,Assumptions!$A$5:$C$10,3,FALSE),99999)),"Review stage age",""))))</f>
        <v/>
      </c>
    </row>
    <row r="8">
      <c r="A8" s="19" t="inlineStr">
        <is>
          <t>FIC-OPP-0004</t>
        </is>
      </c>
      <c r="B8" s="37" t="n">
        <v>46247</v>
      </c>
      <c r="C8" s="21" t="inlineStr">
        <is>
          <t>Fictional Copper Comet Cafe LLC</t>
        </is>
      </c>
      <c r="D8" s="21" t="inlineStr">
        <is>
          <t>Commercial Property</t>
        </is>
      </c>
      <c r="E8" s="21" t="inlineStr">
        <is>
          <t>Fictional Agent Casey Wren</t>
        </is>
      </c>
      <c r="F8" s="19" t="inlineStr">
        <is>
          <t>Quoted</t>
        </is>
      </c>
      <c r="G8" s="38" t="n">
        <v>12400</v>
      </c>
      <c r="H8" s="37" t="n">
        <v>46269</v>
      </c>
      <c r="I8" s="37" t="n">
        <v>46283</v>
      </c>
      <c r="J8" s="21" t="inlineStr">
        <is>
          <t>Walk-In</t>
        </is>
      </c>
      <c r="K8" s="23" t="inlineStr">
        <is>
          <t>Quote details were recorded for follow-up.</t>
        </is>
      </c>
      <c r="L8" s="26">
        <f>IF($A8="","",IFERROR(VLOOKUP($F8,Assumptions!$A$5:$C$10,2,FALSE),""))</f>
        <v/>
      </c>
      <c r="M8" s="35">
        <f>IF(OR($A8="",$G8="",$L8=""),"",IFERROR($G8*$L8,""))</f>
        <v/>
      </c>
      <c r="N8" s="27">
        <f>IF(OR($A8="",$H8=""),"",MAX(0,TODAY()-$H8))</f>
        <v/>
      </c>
      <c r="O8" s="10">
        <f>IF($A8="","",IF(OR($F8=Assumptions!$A$9,$F8=Assumptions!$A$10),"",IF(AND($I8&lt;&gt;"",$I8&lt;TODAY()),"Past close date",IF(AND($H8&lt;&gt;"",IFERROR(TODAY()-$H8,0)&gt;IFERROR(VLOOKUP($F8,Assumptions!$A$5:$C$10,3,FALSE),99999)),"Review stage age",""))))</f>
        <v/>
      </c>
    </row>
    <row r="9">
      <c r="A9" s="19" t="inlineStr">
        <is>
          <t>FIC-OPP-0005</t>
        </is>
      </c>
      <c r="B9" s="37" t="n">
        <v>46230</v>
      </c>
      <c r="C9" s="21" t="inlineStr">
        <is>
          <t>Fictional Willow Circuit Design LLC</t>
        </is>
      </c>
      <c r="D9" s="21" t="inlineStr">
        <is>
          <t>Cyber</t>
        </is>
      </c>
      <c r="E9" s="21" t="inlineStr">
        <is>
          <t>Fictional Agent Rowan Pike</t>
        </is>
      </c>
      <c r="F9" s="19" t="inlineStr">
        <is>
          <t>Quoted</t>
        </is>
      </c>
      <c r="G9" s="38" t="n">
        <v>28400</v>
      </c>
      <c r="H9" s="37" t="n">
        <v>46260</v>
      </c>
      <c r="I9" s="37" t="n">
        <v>46273</v>
      </c>
      <c r="J9" s="21" t="inlineStr">
        <is>
          <t>Agency Outreach</t>
        </is>
      </c>
      <c r="K9" s="23" t="inlineStr">
        <is>
          <t>Expected close date requires a human check.</t>
        </is>
      </c>
      <c r="L9" s="24">
        <f>IF($A9="","",IFERROR(VLOOKUP($F9,Assumptions!$A$5:$C$10,2,FALSE),""))</f>
        <v/>
      </c>
      <c r="M9" s="36">
        <f>IF(OR($A9="",$G9="",$L9=""),"",IFERROR($G9*$L9,""))</f>
        <v/>
      </c>
      <c r="N9" s="25">
        <f>IF(OR($A9="",$H9=""),"",MAX(0,TODAY()-$H9))</f>
        <v/>
      </c>
      <c r="O9" s="14">
        <f>IF($A9="","",IF(OR($F9=Assumptions!$A$9,$F9=Assumptions!$A$10),"",IF(AND($I9&lt;&gt;"",$I9&lt;TODAY()),"Past close date",IF(AND($H9&lt;&gt;"",IFERROR(TODAY()-$H9,0)&gt;IFERROR(VLOOKUP($F9,Assumptions!$A$5:$C$10,3,FALSE),99999)),"Review stage age",""))))</f>
        <v/>
      </c>
    </row>
    <row r="10">
      <c r="A10" s="19" t="inlineStr">
        <is>
          <t>FIC-OPP-0006</t>
        </is>
      </c>
      <c r="B10" s="37" t="n">
        <v>46240</v>
      </c>
      <c r="C10" s="21" t="inlineStr">
        <is>
          <t>Fictional Harbor Quill Books LLC</t>
        </is>
      </c>
      <c r="D10" s="21" t="inlineStr">
        <is>
          <t>Businessowners</t>
        </is>
      </c>
      <c r="E10" s="21" t="inlineStr">
        <is>
          <t>Fictional Agent Mira Sol</t>
        </is>
      </c>
      <c r="F10" s="19" t="inlineStr">
        <is>
          <t>Won</t>
        </is>
      </c>
      <c r="G10" s="38" t="n">
        <v>9600</v>
      </c>
      <c r="H10" s="37" t="n">
        <v>46272</v>
      </c>
      <c r="I10" s="37" t="n">
        <v>46272</v>
      </c>
      <c r="J10" s="21" t="inlineStr">
        <is>
          <t>Existing Client Inquiry</t>
        </is>
      </c>
      <c r="K10" s="23" t="inlineStr">
        <is>
          <t>Closed outcome entered for funnel reporting.</t>
        </is>
      </c>
      <c r="L10" s="26">
        <f>IF($A10="","",IFERROR(VLOOKUP($F10,Assumptions!$A$5:$C$10,2,FALSE),""))</f>
        <v/>
      </c>
      <c r="M10" s="35">
        <f>IF(OR($A10="",$G10="",$L10=""),"",IFERROR($G10*$L10,""))</f>
        <v/>
      </c>
      <c r="N10" s="27">
        <f>IF(OR($A10="",$H10=""),"",MAX(0,TODAY()-$H10))</f>
        <v/>
      </c>
      <c r="O10" s="10">
        <f>IF($A10="","",IF(OR($F10=Assumptions!$A$9,$F10=Assumptions!$A$10),"",IF(AND($I10&lt;&gt;"",$I10&lt;TODAY()),"Past close date",IF(AND($H10&lt;&gt;"",IFERROR(TODAY()-$H10,0)&gt;IFERROR(VLOOKUP($F10,Assumptions!$A$5:$C$10,3,FALSE),99999)),"Review stage age",""))))</f>
        <v/>
      </c>
    </row>
    <row r="11">
      <c r="A11" s="19" t="inlineStr">
        <is>
          <t>FIC-OPP-0007</t>
        </is>
      </c>
      <c r="B11" s="37" t="n">
        <v>46250</v>
      </c>
      <c r="C11" s="21" t="inlineStr">
        <is>
          <t>Fictional Echo Meadow Florals LLC</t>
        </is>
      </c>
      <c r="D11" s="21" t="inlineStr">
        <is>
          <t>Workers Compensation</t>
        </is>
      </c>
      <c r="E11" s="21" t="inlineStr">
        <is>
          <t>Fictional Agent Devon Lake</t>
        </is>
      </c>
      <c r="F11" s="19" t="inlineStr">
        <is>
          <t>Lost</t>
        </is>
      </c>
      <c r="G11" s="38" t="n">
        <v>6300</v>
      </c>
      <c r="H11" s="37" t="n">
        <v>46273</v>
      </c>
      <c r="I11" s="37" t="n">
        <v>46273</v>
      </c>
      <c r="J11" s="21" t="inlineStr">
        <is>
          <t>Website Inquiry</t>
        </is>
      </c>
      <c r="K11" s="23" t="inlineStr">
        <is>
          <t>Closed outcome entered for funnel reporting.</t>
        </is>
      </c>
      <c r="L11" s="24">
        <f>IF($A11="","",IFERROR(VLOOKUP($F11,Assumptions!$A$5:$C$10,2,FALSE),""))</f>
        <v/>
      </c>
      <c r="M11" s="36">
        <f>IF(OR($A11="",$G11="",$L11=""),"",IFERROR($G11*$L11,""))</f>
        <v/>
      </c>
      <c r="N11" s="25">
        <f>IF(OR($A11="",$H11=""),"",MAX(0,TODAY()-$H11))</f>
        <v/>
      </c>
      <c r="O11" s="14">
        <f>IF($A11="","",IF(OR($F11=Assumptions!$A$9,$F11=Assumptions!$A$10),"",IF(AND($I11&lt;&gt;"",$I11&lt;TODAY()),"Past close date",IF(AND($H11&lt;&gt;"",IFERROR(TODAY()-$H11,0)&gt;IFERROR(VLOOKUP($F11,Assumptions!$A$5:$C$10,3,FALSE),99999)),"Review stage age",""))))</f>
        <v/>
      </c>
    </row>
    <row r="12">
      <c r="A12" s="19" t="inlineStr">
        <is>
          <t>FIC-OPP-0008</t>
        </is>
      </c>
      <c r="B12" s="37" t="n">
        <v>46265</v>
      </c>
      <c r="C12" s="21" t="inlineStr">
        <is>
          <t>Fictional Paper Moon Pet Spa LLC</t>
        </is>
      </c>
      <c r="D12" s="21" t="inlineStr">
        <is>
          <t>General Liability</t>
        </is>
      </c>
      <c r="E12" s="21" t="inlineStr">
        <is>
          <t>Fictional Agent Casey Wren</t>
        </is>
      </c>
      <c r="F12" s="19" t="inlineStr">
        <is>
          <t>Contacted</t>
        </is>
      </c>
      <c r="G12" s="38" t="n">
        <v>0</v>
      </c>
      <c r="H12" s="37" t="n">
        <v>46270</v>
      </c>
      <c r="I12" s="37" t="n">
        <v>46289</v>
      </c>
      <c r="J12" s="21" t="inlineStr">
        <is>
          <t>Fictional Referral Partner</t>
        </is>
      </c>
      <c r="K12" s="23" t="inlineStr">
        <is>
          <t>Zero estimate tests the allowed lower boundary.</t>
        </is>
      </c>
      <c r="L12" s="26">
        <f>IF($A12="","",IFERROR(VLOOKUP($F12,Assumptions!$A$5:$C$10,2,FALSE),""))</f>
        <v/>
      </c>
      <c r="M12" s="35">
        <f>IF(OR($A12="",$G12="",$L12=""),"",IFERROR($G12*$L12,""))</f>
        <v/>
      </c>
      <c r="N12" s="27">
        <f>IF(OR($A12="",$H12=""),"",MAX(0,TODAY()-$H12))</f>
        <v/>
      </c>
      <c r="O12" s="10">
        <f>IF($A12="","",IF(OR($F12=Assumptions!$A$9,$F12=Assumptions!$A$10),"",IF(AND($I12&lt;&gt;"",$I12&lt;TODAY()),"Past close date",IF(AND($H12&lt;&gt;"",IFERROR(TODAY()-$H12,0)&gt;IFERROR(VLOOKUP($F12,Assumptions!$A$5:$C$10,3,FALSE),99999)),"Review stage age",""))))</f>
        <v/>
      </c>
    </row>
    <row r="13">
      <c r="A13" s="19" t="inlineStr">
        <is>
          <t>FIC-OPP-0009</t>
        </is>
      </c>
      <c r="B13" s="37" t="n">
        <v>46261</v>
      </c>
      <c r="C13" s="21" t="inlineStr">
        <is>
          <t>Fictional Northstar Button Works LLC</t>
        </is>
      </c>
      <c r="D13" s="21" t="inlineStr">
        <is>
          <t>Commercial Property</t>
        </is>
      </c>
      <c r="E13" s="21" t="inlineStr">
        <is>
          <t>Fictional Agent Rowan Pike</t>
        </is>
      </c>
      <c r="F13" s="19" t="inlineStr">
        <is>
          <t>Needs Review</t>
        </is>
      </c>
      <c r="G13" s="38" t="n">
        <v>5400</v>
      </c>
      <c r="H13" s="37" t="n">
        <v>46272</v>
      </c>
      <c r="I13" s="37" t="n">
        <v>46296</v>
      </c>
      <c r="J13" s="21" t="inlineStr">
        <is>
          <t>Networking Event</t>
        </is>
      </c>
      <c r="K13" s="23" t="inlineStr">
        <is>
          <t>Administrative information is being organized.</t>
        </is>
      </c>
      <c r="L13" s="24">
        <f>IF($A13="","",IFERROR(VLOOKUP($F13,Assumptions!$A$5:$C$10,2,FALSE),""))</f>
        <v/>
      </c>
      <c r="M13" s="36">
        <f>IF(OR($A13="",$G13="",$L13=""),"",IFERROR($G13*$L13,""))</f>
        <v/>
      </c>
      <c r="N13" s="25">
        <f>IF(OR($A13="",$H13=""),"",MAX(0,TODAY()-$H13))</f>
        <v/>
      </c>
      <c r="O13" s="14">
        <f>IF($A13="","",IF(OR($F13=Assumptions!$A$9,$F13=Assumptions!$A$10),"",IF(AND($I13&lt;&gt;"",$I13&lt;TODAY()),"Past close date",IF(AND($H13&lt;&gt;"",IFERROR(TODAY()-$H13,0)&gt;IFERROR(VLOOKUP($F13,Assumptions!$A$5:$C$10,3,FALSE),99999)),"Review stage age",""))))</f>
        <v/>
      </c>
    </row>
    <row r="14">
      <c r="A14" s="19" t="inlineStr">
        <is>
          <t>FIC-OPP-0010</t>
        </is>
      </c>
      <c r="B14" s="37" t="n">
        <v>46269</v>
      </c>
      <c r="C14" s="21" t="inlineStr">
        <is>
          <t>Fictional Golden Acorn Workshop LLC</t>
        </is>
      </c>
      <c r="D14" s="21" t="inlineStr">
        <is>
          <t>Businessowners</t>
        </is>
      </c>
      <c r="E14" s="21" t="inlineStr">
        <is>
          <t>Fictional Agent Mira Sol</t>
        </is>
      </c>
      <c r="F14" s="19" t="inlineStr">
        <is>
          <t>New Lead</t>
        </is>
      </c>
      <c r="G14" s="38" t="n">
        <v>3100</v>
      </c>
      <c r="H14" s="37" t="n">
        <v>46271</v>
      </c>
      <c r="I14" s="37" t="n">
        <v>46303</v>
      </c>
      <c r="J14" s="21" t="inlineStr">
        <is>
          <t>Website Inquiry</t>
        </is>
      </c>
      <c r="K14" s="23" t="inlineStr">
        <is>
          <t>Stage age should prompt a human review.</t>
        </is>
      </c>
      <c r="L14" s="26">
        <f>IF($A14="","",IFERROR(VLOOKUP($F14,Assumptions!$A$5:$C$10,2,FALSE),""))</f>
        <v/>
      </c>
      <c r="M14" s="35">
        <f>IF(OR($A14="",$G14="",$L14=""),"",IFERROR($G14*$L14,""))</f>
        <v/>
      </c>
      <c r="N14" s="27">
        <f>IF(OR($A14="",$H14=""),"",MAX(0,TODAY()-$H14))</f>
        <v/>
      </c>
      <c r="O14" s="10">
        <f>IF($A14="","",IF(OR($F14=Assumptions!$A$9,$F14=Assumptions!$A$10),"",IF(AND($I14&lt;&gt;"",$I14&lt;TODAY()),"Past close date",IF(AND($H14&lt;&gt;"",IFERROR(TODAY()-$H14,0)&gt;IFERROR(VLOOKUP($F14,Assumptions!$A$5:$C$10,3,FALSE),99999)),"Review stage age",""))))</f>
        <v/>
      </c>
    </row>
    <row r="15">
      <c r="A15" s="19" t="n"/>
      <c r="B15" s="37" t="n"/>
      <c r="C15" s="21" t="n"/>
      <c r="D15" s="21" t="n"/>
      <c r="E15" s="21" t="n"/>
      <c r="F15" s="19" t="n"/>
      <c r="G15" s="38" t="n"/>
      <c r="H15" s="37" t="n"/>
      <c r="I15" s="37" t="n"/>
      <c r="J15" s="21" t="n"/>
      <c r="K15" s="23" t="n"/>
      <c r="L15" s="24">
        <f>IF($A15="","",IFERROR(VLOOKUP($F15,Assumptions!$A$5:$C$10,2,FALSE),""))</f>
        <v/>
      </c>
      <c r="M15" s="36">
        <f>IF(OR($A15="",$G15="",$L15=""),"",IFERROR($G15*$L15,""))</f>
        <v/>
      </c>
      <c r="N15" s="25">
        <f>IF(OR($A15="",$H15=""),"",MAX(0,TODAY()-$H15))</f>
        <v/>
      </c>
      <c r="O15" s="14">
        <f>IF($A15="","",IF(OR($F15=Assumptions!$A$9,$F15=Assumptions!$A$10),"",IF(AND($I15&lt;&gt;"",$I15&lt;TODAY()),"Past close date",IF(AND($H15&lt;&gt;"",IFERROR(TODAY()-$H15,0)&gt;IFERROR(VLOOKUP($F15,Assumptions!$A$5:$C$10,3,FALSE),99999)),"Review stage age",""))))</f>
        <v/>
      </c>
    </row>
    <row r="16">
      <c r="A16" s="19" t="n"/>
      <c r="B16" s="37" t="n"/>
      <c r="C16" s="21" t="n"/>
      <c r="D16" s="21" t="n"/>
      <c r="E16" s="21" t="n"/>
      <c r="F16" s="19" t="n"/>
      <c r="G16" s="38" t="n"/>
      <c r="H16" s="37" t="n"/>
      <c r="I16" s="37" t="n"/>
      <c r="J16" s="21" t="n"/>
      <c r="K16" s="23" t="n"/>
      <c r="L16" s="26">
        <f>IF($A16="","",IFERROR(VLOOKUP($F16,Assumptions!$A$5:$C$10,2,FALSE),""))</f>
        <v/>
      </c>
      <c r="M16" s="35">
        <f>IF(OR($A16="",$G16="",$L16=""),"",IFERROR($G16*$L16,""))</f>
        <v/>
      </c>
      <c r="N16" s="27">
        <f>IF(OR($A16="",$H16=""),"",MAX(0,TODAY()-$H16))</f>
        <v/>
      </c>
      <c r="O16" s="10">
        <f>IF($A16="","",IF(OR($F16=Assumptions!$A$9,$F16=Assumptions!$A$10),"",IF(AND($I16&lt;&gt;"",$I16&lt;TODAY()),"Past close date",IF(AND($H16&lt;&gt;"",IFERROR(TODAY()-$H16,0)&gt;IFERROR(VLOOKUP($F16,Assumptions!$A$5:$C$10,3,FALSE),99999)),"Review stage age",""))))</f>
        <v/>
      </c>
    </row>
    <row r="17">
      <c r="A17" s="19" t="n"/>
      <c r="B17" s="37" t="n"/>
      <c r="C17" s="21" t="n"/>
      <c r="D17" s="21" t="n"/>
      <c r="E17" s="21" t="n"/>
      <c r="F17" s="19" t="n"/>
      <c r="G17" s="38" t="n"/>
      <c r="H17" s="37" t="n"/>
      <c r="I17" s="37" t="n"/>
      <c r="J17" s="21" t="n"/>
      <c r="K17" s="23" t="n"/>
      <c r="L17" s="24">
        <f>IF($A17="","",IFERROR(VLOOKUP($F17,Assumptions!$A$5:$C$10,2,FALSE),""))</f>
        <v/>
      </c>
      <c r="M17" s="36">
        <f>IF(OR($A17="",$G17="",$L17=""),"",IFERROR($G17*$L17,""))</f>
        <v/>
      </c>
      <c r="N17" s="25">
        <f>IF(OR($A17="",$H17=""),"",MAX(0,TODAY()-$H17))</f>
        <v/>
      </c>
      <c r="O17" s="14">
        <f>IF($A17="","",IF(OR($F17=Assumptions!$A$9,$F17=Assumptions!$A$10),"",IF(AND($I17&lt;&gt;"",$I17&lt;TODAY()),"Past close date",IF(AND($H17&lt;&gt;"",IFERROR(TODAY()-$H17,0)&gt;IFERROR(VLOOKUP($F17,Assumptions!$A$5:$C$10,3,FALSE),99999)),"Review stage age",""))))</f>
        <v/>
      </c>
    </row>
    <row r="18">
      <c r="A18" s="19" t="n"/>
      <c r="B18" s="37" t="n"/>
      <c r="C18" s="21" t="n"/>
      <c r="D18" s="21" t="n"/>
      <c r="E18" s="21" t="n"/>
      <c r="F18" s="19" t="n"/>
      <c r="G18" s="38" t="n"/>
      <c r="H18" s="37" t="n"/>
      <c r="I18" s="37" t="n"/>
      <c r="J18" s="21" t="n"/>
      <c r="K18" s="23" t="n"/>
      <c r="L18" s="26">
        <f>IF($A18="","",IFERROR(VLOOKUP($F18,Assumptions!$A$5:$C$10,2,FALSE),""))</f>
        <v/>
      </c>
      <c r="M18" s="35">
        <f>IF(OR($A18="",$G18="",$L18=""),"",IFERROR($G18*$L18,""))</f>
        <v/>
      </c>
      <c r="N18" s="27">
        <f>IF(OR($A18="",$H18=""),"",MAX(0,TODAY()-$H18))</f>
        <v/>
      </c>
      <c r="O18" s="10">
        <f>IF($A18="","",IF(OR($F18=Assumptions!$A$9,$F18=Assumptions!$A$10),"",IF(AND($I18&lt;&gt;"",$I18&lt;TODAY()),"Past close date",IF(AND($H18&lt;&gt;"",IFERROR(TODAY()-$H18,0)&gt;IFERROR(VLOOKUP($F18,Assumptions!$A$5:$C$10,3,FALSE),99999)),"Review stage age",""))))</f>
        <v/>
      </c>
    </row>
    <row r="19">
      <c r="A19" s="19" t="n"/>
      <c r="B19" s="37" t="n"/>
      <c r="C19" s="21" t="n"/>
      <c r="D19" s="21" t="n"/>
      <c r="E19" s="21" t="n"/>
      <c r="F19" s="19" t="n"/>
      <c r="G19" s="38" t="n"/>
      <c r="H19" s="37" t="n"/>
      <c r="I19" s="37" t="n"/>
      <c r="J19" s="21" t="n"/>
      <c r="K19" s="23" t="n"/>
      <c r="L19" s="24">
        <f>IF($A19="","",IFERROR(VLOOKUP($F19,Assumptions!$A$5:$C$10,2,FALSE),""))</f>
        <v/>
      </c>
      <c r="M19" s="36">
        <f>IF(OR($A19="",$G19="",$L19=""),"",IFERROR($G19*$L19,""))</f>
        <v/>
      </c>
      <c r="N19" s="25">
        <f>IF(OR($A19="",$H19=""),"",MAX(0,TODAY()-$H19))</f>
        <v/>
      </c>
      <c r="O19" s="14">
        <f>IF($A19="","",IF(OR($F19=Assumptions!$A$9,$F19=Assumptions!$A$10),"",IF(AND($I19&lt;&gt;"",$I19&lt;TODAY()),"Past close date",IF(AND($H19&lt;&gt;"",IFERROR(TODAY()-$H19,0)&gt;IFERROR(VLOOKUP($F19,Assumptions!$A$5:$C$10,3,FALSE),99999)),"Review stage age",""))))</f>
        <v/>
      </c>
    </row>
    <row r="20">
      <c r="A20" s="19" t="n"/>
      <c r="B20" s="37" t="n"/>
      <c r="C20" s="21" t="n"/>
      <c r="D20" s="21" t="n"/>
      <c r="E20" s="21" t="n"/>
      <c r="F20" s="19" t="n"/>
      <c r="G20" s="38" t="n"/>
      <c r="H20" s="37" t="n"/>
      <c r="I20" s="37" t="n"/>
      <c r="J20" s="21" t="n"/>
      <c r="K20" s="23" t="n"/>
      <c r="L20" s="26">
        <f>IF($A20="","",IFERROR(VLOOKUP($F20,Assumptions!$A$5:$C$10,2,FALSE),""))</f>
        <v/>
      </c>
      <c r="M20" s="35">
        <f>IF(OR($A20="",$G20="",$L20=""),"",IFERROR($G20*$L20,""))</f>
        <v/>
      </c>
      <c r="N20" s="27">
        <f>IF(OR($A20="",$H20=""),"",MAX(0,TODAY()-$H20))</f>
        <v/>
      </c>
      <c r="O20" s="10">
        <f>IF($A20="","",IF(OR($F20=Assumptions!$A$9,$F20=Assumptions!$A$10),"",IF(AND($I20&lt;&gt;"",$I20&lt;TODAY()),"Past close date",IF(AND($H20&lt;&gt;"",IFERROR(TODAY()-$H20,0)&gt;IFERROR(VLOOKUP($F20,Assumptions!$A$5:$C$10,3,FALSE),99999)),"Review stage age",""))))</f>
        <v/>
      </c>
    </row>
    <row r="21">
      <c r="A21" s="19" t="n"/>
      <c r="B21" s="37" t="n"/>
      <c r="C21" s="21" t="n"/>
      <c r="D21" s="21" t="n"/>
      <c r="E21" s="21" t="n"/>
      <c r="F21" s="19" t="n"/>
      <c r="G21" s="38" t="n"/>
      <c r="H21" s="37" t="n"/>
      <c r="I21" s="37" t="n"/>
      <c r="J21" s="21" t="n"/>
      <c r="K21" s="23" t="n"/>
      <c r="L21" s="24">
        <f>IF($A21="","",IFERROR(VLOOKUP($F21,Assumptions!$A$5:$C$10,2,FALSE),""))</f>
        <v/>
      </c>
      <c r="M21" s="36">
        <f>IF(OR($A21="",$G21="",$L21=""),"",IFERROR($G21*$L21,""))</f>
        <v/>
      </c>
      <c r="N21" s="25">
        <f>IF(OR($A21="",$H21=""),"",MAX(0,TODAY()-$H21))</f>
        <v/>
      </c>
      <c r="O21" s="14">
        <f>IF($A21="","",IF(OR($F21=Assumptions!$A$9,$F21=Assumptions!$A$10),"",IF(AND($I21&lt;&gt;"",$I21&lt;TODAY()),"Past close date",IF(AND($H21&lt;&gt;"",IFERROR(TODAY()-$H21,0)&gt;IFERROR(VLOOKUP($F21,Assumptions!$A$5:$C$10,3,FALSE),99999)),"Review stage age",""))))</f>
        <v/>
      </c>
    </row>
    <row r="22">
      <c r="A22" s="19" t="n"/>
      <c r="B22" s="37" t="n"/>
      <c r="C22" s="21" t="n"/>
      <c r="D22" s="21" t="n"/>
      <c r="E22" s="21" t="n"/>
      <c r="F22" s="19" t="n"/>
      <c r="G22" s="38" t="n"/>
      <c r="H22" s="37" t="n"/>
      <c r="I22" s="37" t="n"/>
      <c r="J22" s="21" t="n"/>
      <c r="K22" s="23" t="n"/>
      <c r="L22" s="26">
        <f>IF($A22="","",IFERROR(VLOOKUP($F22,Assumptions!$A$5:$C$10,2,FALSE),""))</f>
        <v/>
      </c>
      <c r="M22" s="35">
        <f>IF(OR($A22="",$G22="",$L22=""),"",IFERROR($G22*$L22,""))</f>
        <v/>
      </c>
      <c r="N22" s="27">
        <f>IF(OR($A22="",$H22=""),"",MAX(0,TODAY()-$H22))</f>
        <v/>
      </c>
      <c r="O22" s="10">
        <f>IF($A22="","",IF(OR($F22=Assumptions!$A$9,$F22=Assumptions!$A$10),"",IF(AND($I22&lt;&gt;"",$I22&lt;TODAY()),"Past close date",IF(AND($H22&lt;&gt;"",IFERROR(TODAY()-$H22,0)&gt;IFERROR(VLOOKUP($F22,Assumptions!$A$5:$C$10,3,FALSE),99999)),"Review stage age",""))))</f>
        <v/>
      </c>
    </row>
    <row r="23">
      <c r="A23" s="19" t="n"/>
      <c r="B23" s="37" t="n"/>
      <c r="C23" s="21" t="n"/>
      <c r="D23" s="21" t="n"/>
      <c r="E23" s="21" t="n"/>
      <c r="F23" s="19" t="n"/>
      <c r="G23" s="38" t="n"/>
      <c r="H23" s="37" t="n"/>
      <c r="I23" s="37" t="n"/>
      <c r="J23" s="21" t="n"/>
      <c r="K23" s="23" t="n"/>
      <c r="L23" s="24">
        <f>IF($A23="","",IFERROR(VLOOKUP($F23,Assumptions!$A$5:$C$10,2,FALSE),""))</f>
        <v/>
      </c>
      <c r="M23" s="36">
        <f>IF(OR($A23="",$G23="",$L23=""),"",IFERROR($G23*$L23,""))</f>
        <v/>
      </c>
      <c r="N23" s="25">
        <f>IF(OR($A23="",$H23=""),"",MAX(0,TODAY()-$H23))</f>
        <v/>
      </c>
      <c r="O23" s="14">
        <f>IF($A23="","",IF(OR($F23=Assumptions!$A$9,$F23=Assumptions!$A$10),"",IF(AND($I23&lt;&gt;"",$I23&lt;TODAY()),"Past close date",IF(AND($H23&lt;&gt;"",IFERROR(TODAY()-$H23,0)&gt;IFERROR(VLOOKUP($F23,Assumptions!$A$5:$C$10,3,FALSE),99999)),"Review stage age",""))))</f>
        <v/>
      </c>
    </row>
    <row r="24">
      <c r="A24" s="19" t="n"/>
      <c r="B24" s="37" t="n"/>
      <c r="C24" s="21" t="n"/>
      <c r="D24" s="21" t="n"/>
      <c r="E24" s="21" t="n"/>
      <c r="F24" s="19" t="n"/>
      <c r="G24" s="38" t="n"/>
      <c r="H24" s="37" t="n"/>
      <c r="I24" s="37" t="n"/>
      <c r="J24" s="21" t="n"/>
      <c r="K24" s="23" t="n"/>
      <c r="L24" s="26">
        <f>IF($A24="","",IFERROR(VLOOKUP($F24,Assumptions!$A$5:$C$10,2,FALSE),""))</f>
        <v/>
      </c>
      <c r="M24" s="35">
        <f>IF(OR($A24="",$G24="",$L24=""),"",IFERROR($G24*$L24,""))</f>
        <v/>
      </c>
      <c r="N24" s="27">
        <f>IF(OR($A24="",$H24=""),"",MAX(0,TODAY()-$H24))</f>
        <v/>
      </c>
      <c r="O24" s="10">
        <f>IF($A24="","",IF(OR($F24=Assumptions!$A$9,$F24=Assumptions!$A$10),"",IF(AND($I24&lt;&gt;"",$I24&lt;TODAY()),"Past close date",IF(AND($H24&lt;&gt;"",IFERROR(TODAY()-$H24,0)&gt;IFERROR(VLOOKUP($F24,Assumptions!$A$5:$C$10,3,FALSE),99999)),"Review stage age",""))))</f>
        <v/>
      </c>
    </row>
    <row r="25">
      <c r="A25" s="19" t="n"/>
      <c r="B25" s="37" t="n"/>
      <c r="C25" s="21" t="n"/>
      <c r="D25" s="21" t="n"/>
      <c r="E25" s="21" t="n"/>
      <c r="F25" s="19" t="n"/>
      <c r="G25" s="38" t="n"/>
      <c r="H25" s="37" t="n"/>
      <c r="I25" s="37" t="n"/>
      <c r="J25" s="21" t="n"/>
      <c r="K25" s="23" t="n"/>
      <c r="L25" s="24">
        <f>IF($A25="","",IFERROR(VLOOKUP($F25,Assumptions!$A$5:$C$10,2,FALSE),""))</f>
        <v/>
      </c>
      <c r="M25" s="36">
        <f>IF(OR($A25="",$G25="",$L25=""),"",IFERROR($G25*$L25,""))</f>
        <v/>
      </c>
      <c r="N25" s="25">
        <f>IF(OR($A25="",$H25=""),"",MAX(0,TODAY()-$H25))</f>
        <v/>
      </c>
      <c r="O25" s="14">
        <f>IF($A25="","",IF(OR($F25=Assumptions!$A$9,$F25=Assumptions!$A$10),"",IF(AND($I25&lt;&gt;"",$I25&lt;TODAY()),"Past close date",IF(AND($H25&lt;&gt;"",IFERROR(TODAY()-$H25,0)&gt;IFERROR(VLOOKUP($F25,Assumptions!$A$5:$C$10,3,FALSE),99999)),"Review stage age",""))))</f>
        <v/>
      </c>
    </row>
    <row r="26">
      <c r="A26" s="19" t="n"/>
      <c r="B26" s="37" t="n"/>
      <c r="C26" s="21" t="n"/>
      <c r="D26" s="21" t="n"/>
      <c r="E26" s="21" t="n"/>
      <c r="F26" s="19" t="n"/>
      <c r="G26" s="38" t="n"/>
      <c r="H26" s="37" t="n"/>
      <c r="I26" s="37" t="n"/>
      <c r="J26" s="21" t="n"/>
      <c r="K26" s="23" t="n"/>
      <c r="L26" s="26">
        <f>IF($A26="","",IFERROR(VLOOKUP($F26,Assumptions!$A$5:$C$10,2,FALSE),""))</f>
        <v/>
      </c>
      <c r="M26" s="35">
        <f>IF(OR($A26="",$G26="",$L26=""),"",IFERROR($G26*$L26,""))</f>
        <v/>
      </c>
      <c r="N26" s="27">
        <f>IF(OR($A26="",$H26=""),"",MAX(0,TODAY()-$H26))</f>
        <v/>
      </c>
      <c r="O26" s="10">
        <f>IF($A26="","",IF(OR($F26=Assumptions!$A$9,$F26=Assumptions!$A$10),"",IF(AND($I26&lt;&gt;"",$I26&lt;TODAY()),"Past close date",IF(AND($H26&lt;&gt;"",IFERROR(TODAY()-$H26,0)&gt;IFERROR(VLOOKUP($F26,Assumptions!$A$5:$C$10,3,FALSE),99999)),"Review stage age",""))))</f>
        <v/>
      </c>
    </row>
    <row r="27">
      <c r="A27" s="19" t="n"/>
      <c r="B27" s="37" t="n"/>
      <c r="C27" s="21" t="n"/>
      <c r="D27" s="21" t="n"/>
      <c r="E27" s="21" t="n"/>
      <c r="F27" s="19" t="n"/>
      <c r="G27" s="38" t="n"/>
      <c r="H27" s="37" t="n"/>
      <c r="I27" s="37" t="n"/>
      <c r="J27" s="21" t="n"/>
      <c r="K27" s="23" t="n"/>
      <c r="L27" s="24">
        <f>IF($A27="","",IFERROR(VLOOKUP($F27,Assumptions!$A$5:$C$10,2,FALSE),""))</f>
        <v/>
      </c>
      <c r="M27" s="36">
        <f>IF(OR($A27="",$G27="",$L27=""),"",IFERROR($G27*$L27,""))</f>
        <v/>
      </c>
      <c r="N27" s="25">
        <f>IF(OR($A27="",$H27=""),"",MAX(0,TODAY()-$H27))</f>
        <v/>
      </c>
      <c r="O27" s="14">
        <f>IF($A27="","",IF(OR($F27=Assumptions!$A$9,$F27=Assumptions!$A$10),"",IF(AND($I27&lt;&gt;"",$I27&lt;TODAY()),"Past close date",IF(AND($H27&lt;&gt;"",IFERROR(TODAY()-$H27,0)&gt;IFERROR(VLOOKUP($F27,Assumptions!$A$5:$C$10,3,FALSE),99999)),"Review stage age",""))))</f>
        <v/>
      </c>
    </row>
    <row r="28">
      <c r="A28" s="19" t="n"/>
      <c r="B28" s="37" t="n"/>
      <c r="C28" s="21" t="n"/>
      <c r="D28" s="21" t="n"/>
      <c r="E28" s="21" t="n"/>
      <c r="F28" s="19" t="n"/>
      <c r="G28" s="38" t="n"/>
      <c r="H28" s="37" t="n"/>
      <c r="I28" s="37" t="n"/>
      <c r="J28" s="21" t="n"/>
      <c r="K28" s="23" t="n"/>
      <c r="L28" s="26">
        <f>IF($A28="","",IFERROR(VLOOKUP($F28,Assumptions!$A$5:$C$10,2,FALSE),""))</f>
        <v/>
      </c>
      <c r="M28" s="35">
        <f>IF(OR($A28="",$G28="",$L28=""),"",IFERROR($G28*$L28,""))</f>
        <v/>
      </c>
      <c r="N28" s="27">
        <f>IF(OR($A28="",$H28=""),"",MAX(0,TODAY()-$H28))</f>
        <v/>
      </c>
      <c r="O28" s="10">
        <f>IF($A28="","",IF(OR($F28=Assumptions!$A$9,$F28=Assumptions!$A$10),"",IF(AND($I28&lt;&gt;"",$I28&lt;TODAY()),"Past close date",IF(AND($H28&lt;&gt;"",IFERROR(TODAY()-$H28,0)&gt;IFERROR(VLOOKUP($F28,Assumptions!$A$5:$C$10,3,FALSE),99999)),"Review stage age",""))))</f>
        <v/>
      </c>
    </row>
    <row r="29">
      <c r="A29" s="19" t="n"/>
      <c r="B29" s="37" t="n"/>
      <c r="C29" s="21" t="n"/>
      <c r="D29" s="21" t="n"/>
      <c r="E29" s="21" t="n"/>
      <c r="F29" s="19" t="n"/>
      <c r="G29" s="38" t="n"/>
      <c r="H29" s="37" t="n"/>
      <c r="I29" s="37" t="n"/>
      <c r="J29" s="21" t="n"/>
      <c r="K29" s="23" t="n"/>
      <c r="L29" s="24">
        <f>IF($A29="","",IFERROR(VLOOKUP($F29,Assumptions!$A$5:$C$10,2,FALSE),""))</f>
        <v/>
      </c>
      <c r="M29" s="36">
        <f>IF(OR($A29="",$G29="",$L29=""),"",IFERROR($G29*$L29,""))</f>
        <v/>
      </c>
      <c r="N29" s="25">
        <f>IF(OR($A29="",$H29=""),"",MAX(0,TODAY()-$H29))</f>
        <v/>
      </c>
      <c r="O29" s="14">
        <f>IF($A29="","",IF(OR($F29=Assumptions!$A$9,$F29=Assumptions!$A$10),"",IF(AND($I29&lt;&gt;"",$I29&lt;TODAY()),"Past close date",IF(AND($H29&lt;&gt;"",IFERROR(TODAY()-$H29,0)&gt;IFERROR(VLOOKUP($F29,Assumptions!$A$5:$C$10,3,FALSE),99999)),"Review stage age",""))))</f>
        <v/>
      </c>
    </row>
    <row r="30">
      <c r="A30" s="19" t="n"/>
      <c r="B30" s="37" t="n"/>
      <c r="C30" s="21" t="n"/>
      <c r="D30" s="21" t="n"/>
      <c r="E30" s="21" t="n"/>
      <c r="F30" s="19" t="n"/>
      <c r="G30" s="38" t="n"/>
      <c r="H30" s="37" t="n"/>
      <c r="I30" s="37" t="n"/>
      <c r="J30" s="21" t="n"/>
      <c r="K30" s="23" t="n"/>
      <c r="L30" s="26">
        <f>IF($A30="","",IFERROR(VLOOKUP($F30,Assumptions!$A$5:$C$10,2,FALSE),""))</f>
        <v/>
      </c>
      <c r="M30" s="35">
        <f>IF(OR($A30="",$G30="",$L30=""),"",IFERROR($G30*$L30,""))</f>
        <v/>
      </c>
      <c r="N30" s="27">
        <f>IF(OR($A30="",$H30=""),"",MAX(0,TODAY()-$H30))</f>
        <v/>
      </c>
      <c r="O30" s="10">
        <f>IF($A30="","",IF(OR($F30=Assumptions!$A$9,$F30=Assumptions!$A$10),"",IF(AND($I30&lt;&gt;"",$I30&lt;TODAY()),"Past close date",IF(AND($H30&lt;&gt;"",IFERROR(TODAY()-$H30,0)&gt;IFERROR(VLOOKUP($F30,Assumptions!$A$5:$C$10,3,FALSE),99999)),"Review stage age",""))))</f>
        <v/>
      </c>
    </row>
    <row r="31">
      <c r="A31" s="19" t="n"/>
      <c r="B31" s="37" t="n"/>
      <c r="C31" s="21" t="n"/>
      <c r="D31" s="21" t="n"/>
      <c r="E31" s="21" t="n"/>
      <c r="F31" s="19" t="n"/>
      <c r="G31" s="38" t="n"/>
      <c r="H31" s="37" t="n"/>
      <c r="I31" s="37" t="n"/>
      <c r="J31" s="21" t="n"/>
      <c r="K31" s="23" t="n"/>
      <c r="L31" s="24">
        <f>IF($A31="","",IFERROR(VLOOKUP($F31,Assumptions!$A$5:$C$10,2,FALSE),""))</f>
        <v/>
      </c>
      <c r="M31" s="36">
        <f>IF(OR($A31="",$G31="",$L31=""),"",IFERROR($G31*$L31,""))</f>
        <v/>
      </c>
      <c r="N31" s="25">
        <f>IF(OR($A31="",$H31=""),"",MAX(0,TODAY()-$H31))</f>
        <v/>
      </c>
      <c r="O31" s="14">
        <f>IF($A31="","",IF(OR($F31=Assumptions!$A$9,$F31=Assumptions!$A$10),"",IF(AND($I31&lt;&gt;"",$I31&lt;TODAY()),"Past close date",IF(AND($H31&lt;&gt;"",IFERROR(TODAY()-$H31,0)&gt;IFERROR(VLOOKUP($F31,Assumptions!$A$5:$C$10,3,FALSE),99999)),"Review stage age",""))))</f>
        <v/>
      </c>
    </row>
    <row r="32">
      <c r="A32" s="19" t="n"/>
      <c r="B32" s="37" t="n"/>
      <c r="C32" s="21" t="n"/>
      <c r="D32" s="21" t="n"/>
      <c r="E32" s="21" t="n"/>
      <c r="F32" s="19" t="n"/>
      <c r="G32" s="38" t="n"/>
      <c r="H32" s="37" t="n"/>
      <c r="I32" s="37" t="n"/>
      <c r="J32" s="21" t="n"/>
      <c r="K32" s="23" t="n"/>
      <c r="L32" s="26">
        <f>IF($A32="","",IFERROR(VLOOKUP($F32,Assumptions!$A$5:$C$10,2,FALSE),""))</f>
        <v/>
      </c>
      <c r="M32" s="35">
        <f>IF(OR($A32="",$G32="",$L32=""),"",IFERROR($G32*$L32,""))</f>
        <v/>
      </c>
      <c r="N32" s="27">
        <f>IF(OR($A32="",$H32=""),"",MAX(0,TODAY()-$H32))</f>
        <v/>
      </c>
      <c r="O32" s="10">
        <f>IF($A32="","",IF(OR($F32=Assumptions!$A$9,$F32=Assumptions!$A$10),"",IF(AND($I32&lt;&gt;"",$I32&lt;TODAY()),"Past close date",IF(AND($H32&lt;&gt;"",IFERROR(TODAY()-$H32,0)&gt;IFERROR(VLOOKUP($F32,Assumptions!$A$5:$C$10,3,FALSE),99999)),"Review stage age",""))))</f>
        <v/>
      </c>
    </row>
    <row r="33">
      <c r="A33" s="19" t="n"/>
      <c r="B33" s="37" t="n"/>
      <c r="C33" s="21" t="n"/>
      <c r="D33" s="21" t="n"/>
      <c r="E33" s="21" t="n"/>
      <c r="F33" s="19" t="n"/>
      <c r="G33" s="38" t="n"/>
      <c r="H33" s="37" t="n"/>
      <c r="I33" s="37" t="n"/>
      <c r="J33" s="21" t="n"/>
      <c r="K33" s="23" t="n"/>
      <c r="L33" s="24">
        <f>IF($A33="","",IFERROR(VLOOKUP($F33,Assumptions!$A$5:$C$10,2,FALSE),""))</f>
        <v/>
      </c>
      <c r="M33" s="36">
        <f>IF(OR($A33="",$G33="",$L33=""),"",IFERROR($G33*$L33,""))</f>
        <v/>
      </c>
      <c r="N33" s="25">
        <f>IF(OR($A33="",$H33=""),"",MAX(0,TODAY()-$H33))</f>
        <v/>
      </c>
      <c r="O33" s="14">
        <f>IF($A33="","",IF(OR($F33=Assumptions!$A$9,$F33=Assumptions!$A$10),"",IF(AND($I33&lt;&gt;"",$I33&lt;TODAY()),"Past close date",IF(AND($H33&lt;&gt;"",IFERROR(TODAY()-$H33,0)&gt;IFERROR(VLOOKUP($F33,Assumptions!$A$5:$C$10,3,FALSE),99999)),"Review stage age",""))))</f>
        <v/>
      </c>
    </row>
    <row r="34">
      <c r="A34" s="19" t="n"/>
      <c r="B34" s="37" t="n"/>
      <c r="C34" s="21" t="n"/>
      <c r="D34" s="21" t="n"/>
      <c r="E34" s="21" t="n"/>
      <c r="F34" s="19" t="n"/>
      <c r="G34" s="38" t="n"/>
      <c r="H34" s="37" t="n"/>
      <c r="I34" s="37" t="n"/>
      <c r="J34" s="21" t="n"/>
      <c r="K34" s="23" t="n"/>
      <c r="L34" s="26">
        <f>IF($A34="","",IFERROR(VLOOKUP($F34,Assumptions!$A$5:$C$10,2,FALSE),""))</f>
        <v/>
      </c>
      <c r="M34" s="35">
        <f>IF(OR($A34="",$G34="",$L34=""),"",IFERROR($G34*$L34,""))</f>
        <v/>
      </c>
      <c r="N34" s="27">
        <f>IF(OR($A34="",$H34=""),"",MAX(0,TODAY()-$H34))</f>
        <v/>
      </c>
      <c r="O34" s="10">
        <f>IF($A34="","",IF(OR($F34=Assumptions!$A$9,$F34=Assumptions!$A$10),"",IF(AND($I34&lt;&gt;"",$I34&lt;TODAY()),"Past close date",IF(AND($H34&lt;&gt;"",IFERROR(TODAY()-$H34,0)&gt;IFERROR(VLOOKUP($F34,Assumptions!$A$5:$C$10,3,FALSE),99999)),"Review stage age",""))))</f>
        <v/>
      </c>
    </row>
    <row r="35">
      <c r="A35" s="19" t="n"/>
      <c r="B35" s="37" t="n"/>
      <c r="C35" s="21" t="n"/>
      <c r="D35" s="21" t="n"/>
      <c r="E35" s="21" t="n"/>
      <c r="F35" s="19" t="n"/>
      <c r="G35" s="38" t="n"/>
      <c r="H35" s="37" t="n"/>
      <c r="I35" s="37" t="n"/>
      <c r="J35" s="21" t="n"/>
      <c r="K35" s="23" t="n"/>
      <c r="L35" s="24">
        <f>IF($A35="","",IFERROR(VLOOKUP($F35,Assumptions!$A$5:$C$10,2,FALSE),""))</f>
        <v/>
      </c>
      <c r="M35" s="36">
        <f>IF(OR($A35="",$G35="",$L35=""),"",IFERROR($G35*$L35,""))</f>
        <v/>
      </c>
      <c r="N35" s="25">
        <f>IF(OR($A35="",$H35=""),"",MAX(0,TODAY()-$H35))</f>
        <v/>
      </c>
      <c r="O35" s="14">
        <f>IF($A35="","",IF(OR($F35=Assumptions!$A$9,$F35=Assumptions!$A$10),"",IF(AND($I35&lt;&gt;"",$I35&lt;TODAY()),"Past close date",IF(AND($H35&lt;&gt;"",IFERROR(TODAY()-$H35,0)&gt;IFERROR(VLOOKUP($F35,Assumptions!$A$5:$C$10,3,FALSE),99999)),"Review stage age",""))))</f>
        <v/>
      </c>
    </row>
    <row r="36">
      <c r="A36" s="19" t="n"/>
      <c r="B36" s="37" t="n"/>
      <c r="C36" s="21" t="n"/>
      <c r="D36" s="21" t="n"/>
      <c r="E36" s="21" t="n"/>
      <c r="F36" s="19" t="n"/>
      <c r="G36" s="38" t="n"/>
      <c r="H36" s="37" t="n"/>
      <c r="I36" s="37" t="n"/>
      <c r="J36" s="21" t="n"/>
      <c r="K36" s="23" t="n"/>
      <c r="L36" s="26">
        <f>IF($A36="","",IFERROR(VLOOKUP($F36,Assumptions!$A$5:$C$10,2,FALSE),""))</f>
        <v/>
      </c>
      <c r="M36" s="35">
        <f>IF(OR($A36="",$G36="",$L36=""),"",IFERROR($G36*$L36,""))</f>
        <v/>
      </c>
      <c r="N36" s="27">
        <f>IF(OR($A36="",$H36=""),"",MAX(0,TODAY()-$H36))</f>
        <v/>
      </c>
      <c r="O36" s="10">
        <f>IF($A36="","",IF(OR($F36=Assumptions!$A$9,$F36=Assumptions!$A$10),"",IF(AND($I36&lt;&gt;"",$I36&lt;TODAY()),"Past close date",IF(AND($H36&lt;&gt;"",IFERROR(TODAY()-$H36,0)&gt;IFERROR(VLOOKUP($F36,Assumptions!$A$5:$C$10,3,FALSE),99999)),"Review stage age",""))))</f>
        <v/>
      </c>
    </row>
    <row r="37">
      <c r="A37" s="19" t="n"/>
      <c r="B37" s="37" t="n"/>
      <c r="C37" s="21" t="n"/>
      <c r="D37" s="21" t="n"/>
      <c r="E37" s="21" t="n"/>
      <c r="F37" s="19" t="n"/>
      <c r="G37" s="38" t="n"/>
      <c r="H37" s="37" t="n"/>
      <c r="I37" s="37" t="n"/>
      <c r="J37" s="21" t="n"/>
      <c r="K37" s="23" t="n"/>
      <c r="L37" s="24">
        <f>IF($A37="","",IFERROR(VLOOKUP($F37,Assumptions!$A$5:$C$10,2,FALSE),""))</f>
        <v/>
      </c>
      <c r="M37" s="36">
        <f>IF(OR($A37="",$G37="",$L37=""),"",IFERROR($G37*$L37,""))</f>
        <v/>
      </c>
      <c r="N37" s="25">
        <f>IF(OR($A37="",$H37=""),"",MAX(0,TODAY()-$H37))</f>
        <v/>
      </c>
      <c r="O37" s="14">
        <f>IF($A37="","",IF(OR($F37=Assumptions!$A$9,$F37=Assumptions!$A$10),"",IF(AND($I37&lt;&gt;"",$I37&lt;TODAY()),"Past close date",IF(AND($H37&lt;&gt;"",IFERROR(TODAY()-$H37,0)&gt;IFERROR(VLOOKUP($F37,Assumptions!$A$5:$C$10,3,FALSE),99999)),"Review stage age",""))))</f>
        <v/>
      </c>
    </row>
    <row r="38">
      <c r="A38" s="19" t="n"/>
      <c r="B38" s="37" t="n"/>
      <c r="C38" s="21" t="n"/>
      <c r="D38" s="21" t="n"/>
      <c r="E38" s="21" t="n"/>
      <c r="F38" s="19" t="n"/>
      <c r="G38" s="38" t="n"/>
      <c r="H38" s="37" t="n"/>
      <c r="I38" s="37" t="n"/>
      <c r="J38" s="21" t="n"/>
      <c r="K38" s="23" t="n"/>
      <c r="L38" s="26">
        <f>IF($A38="","",IFERROR(VLOOKUP($F38,Assumptions!$A$5:$C$10,2,FALSE),""))</f>
        <v/>
      </c>
      <c r="M38" s="35">
        <f>IF(OR($A38="",$G38="",$L38=""),"",IFERROR($G38*$L38,""))</f>
        <v/>
      </c>
      <c r="N38" s="27">
        <f>IF(OR($A38="",$H38=""),"",MAX(0,TODAY()-$H38))</f>
        <v/>
      </c>
      <c r="O38" s="10">
        <f>IF($A38="","",IF(OR($F38=Assumptions!$A$9,$F38=Assumptions!$A$10),"",IF(AND($I38&lt;&gt;"",$I38&lt;TODAY()),"Past close date",IF(AND($H38&lt;&gt;"",IFERROR(TODAY()-$H38,0)&gt;IFERROR(VLOOKUP($F38,Assumptions!$A$5:$C$10,3,FALSE),99999)),"Review stage age",""))))</f>
        <v/>
      </c>
    </row>
    <row r="39">
      <c r="A39" s="19" t="n"/>
      <c r="B39" s="37" t="n"/>
      <c r="C39" s="21" t="n"/>
      <c r="D39" s="21" t="n"/>
      <c r="E39" s="21" t="n"/>
      <c r="F39" s="19" t="n"/>
      <c r="G39" s="38" t="n"/>
      <c r="H39" s="37" t="n"/>
      <c r="I39" s="37" t="n"/>
      <c r="J39" s="21" t="n"/>
      <c r="K39" s="23" t="n"/>
      <c r="L39" s="24">
        <f>IF($A39="","",IFERROR(VLOOKUP($F39,Assumptions!$A$5:$C$10,2,FALSE),""))</f>
        <v/>
      </c>
      <c r="M39" s="36">
        <f>IF(OR($A39="",$G39="",$L39=""),"",IFERROR($G39*$L39,""))</f>
        <v/>
      </c>
      <c r="N39" s="25">
        <f>IF(OR($A39="",$H39=""),"",MAX(0,TODAY()-$H39))</f>
        <v/>
      </c>
      <c r="O39" s="14">
        <f>IF($A39="","",IF(OR($F39=Assumptions!$A$9,$F39=Assumptions!$A$10),"",IF(AND($I39&lt;&gt;"",$I39&lt;TODAY()),"Past close date",IF(AND($H39&lt;&gt;"",IFERROR(TODAY()-$H39,0)&gt;IFERROR(VLOOKUP($F39,Assumptions!$A$5:$C$10,3,FALSE),99999)),"Review stage age",""))))</f>
        <v/>
      </c>
    </row>
    <row r="40">
      <c r="A40" s="19" t="n"/>
      <c r="B40" s="37" t="n"/>
      <c r="C40" s="21" t="n"/>
      <c r="D40" s="21" t="n"/>
      <c r="E40" s="21" t="n"/>
      <c r="F40" s="19" t="n"/>
      <c r="G40" s="38" t="n"/>
      <c r="H40" s="37" t="n"/>
      <c r="I40" s="37" t="n"/>
      <c r="J40" s="21" t="n"/>
      <c r="K40" s="23" t="n"/>
      <c r="L40" s="26">
        <f>IF($A40="","",IFERROR(VLOOKUP($F40,Assumptions!$A$5:$C$10,2,FALSE),""))</f>
        <v/>
      </c>
      <c r="M40" s="35">
        <f>IF(OR($A40="",$G40="",$L40=""),"",IFERROR($G40*$L40,""))</f>
        <v/>
      </c>
      <c r="N40" s="27">
        <f>IF(OR($A40="",$H40=""),"",MAX(0,TODAY()-$H40))</f>
        <v/>
      </c>
      <c r="O40" s="10">
        <f>IF($A40="","",IF(OR($F40=Assumptions!$A$9,$F40=Assumptions!$A$10),"",IF(AND($I40&lt;&gt;"",$I40&lt;TODAY()),"Past close date",IF(AND($H40&lt;&gt;"",IFERROR(TODAY()-$H40,0)&gt;IFERROR(VLOOKUP($F40,Assumptions!$A$5:$C$10,3,FALSE),99999)),"Review stage age",""))))</f>
        <v/>
      </c>
    </row>
    <row r="41">
      <c r="A41" s="19" t="n"/>
      <c r="B41" s="37" t="n"/>
      <c r="C41" s="21" t="n"/>
      <c r="D41" s="21" t="n"/>
      <c r="E41" s="21" t="n"/>
      <c r="F41" s="19" t="n"/>
      <c r="G41" s="38" t="n"/>
      <c r="H41" s="37" t="n"/>
      <c r="I41" s="37" t="n"/>
      <c r="J41" s="21" t="n"/>
      <c r="K41" s="23" t="n"/>
      <c r="L41" s="24">
        <f>IF($A41="","",IFERROR(VLOOKUP($F41,Assumptions!$A$5:$C$10,2,FALSE),""))</f>
        <v/>
      </c>
      <c r="M41" s="36">
        <f>IF(OR($A41="",$G41="",$L41=""),"",IFERROR($G41*$L41,""))</f>
        <v/>
      </c>
      <c r="N41" s="25">
        <f>IF(OR($A41="",$H41=""),"",MAX(0,TODAY()-$H41))</f>
        <v/>
      </c>
      <c r="O41" s="14">
        <f>IF($A41="","",IF(OR($F41=Assumptions!$A$9,$F41=Assumptions!$A$10),"",IF(AND($I41&lt;&gt;"",$I41&lt;TODAY()),"Past close date",IF(AND($H41&lt;&gt;"",IFERROR(TODAY()-$H41,0)&gt;IFERROR(VLOOKUP($F41,Assumptions!$A$5:$C$10,3,FALSE),99999)),"Review stage age",""))))</f>
        <v/>
      </c>
    </row>
    <row r="42">
      <c r="A42" s="19" t="n"/>
      <c r="B42" s="37" t="n"/>
      <c r="C42" s="21" t="n"/>
      <c r="D42" s="21" t="n"/>
      <c r="E42" s="21" t="n"/>
      <c r="F42" s="19" t="n"/>
      <c r="G42" s="38" t="n"/>
      <c r="H42" s="37" t="n"/>
      <c r="I42" s="37" t="n"/>
      <c r="J42" s="21" t="n"/>
      <c r="K42" s="23" t="n"/>
      <c r="L42" s="26">
        <f>IF($A42="","",IFERROR(VLOOKUP($F42,Assumptions!$A$5:$C$10,2,FALSE),""))</f>
        <v/>
      </c>
      <c r="M42" s="35">
        <f>IF(OR($A42="",$G42="",$L42=""),"",IFERROR($G42*$L42,""))</f>
        <v/>
      </c>
      <c r="N42" s="27">
        <f>IF(OR($A42="",$H42=""),"",MAX(0,TODAY()-$H42))</f>
        <v/>
      </c>
      <c r="O42" s="10">
        <f>IF($A42="","",IF(OR($F42=Assumptions!$A$9,$F42=Assumptions!$A$10),"",IF(AND($I42&lt;&gt;"",$I42&lt;TODAY()),"Past close date",IF(AND($H42&lt;&gt;"",IFERROR(TODAY()-$H42,0)&gt;IFERROR(VLOOKUP($F42,Assumptions!$A$5:$C$10,3,FALSE),99999)),"Review stage age",""))))</f>
        <v/>
      </c>
    </row>
    <row r="43">
      <c r="A43" s="19" t="n"/>
      <c r="B43" s="37" t="n"/>
      <c r="C43" s="21" t="n"/>
      <c r="D43" s="21" t="n"/>
      <c r="E43" s="21" t="n"/>
      <c r="F43" s="19" t="n"/>
      <c r="G43" s="38" t="n"/>
      <c r="H43" s="37" t="n"/>
      <c r="I43" s="37" t="n"/>
      <c r="J43" s="21" t="n"/>
      <c r="K43" s="23" t="n"/>
      <c r="L43" s="24">
        <f>IF($A43="","",IFERROR(VLOOKUP($F43,Assumptions!$A$5:$C$10,2,FALSE),""))</f>
        <v/>
      </c>
      <c r="M43" s="36">
        <f>IF(OR($A43="",$G43="",$L43=""),"",IFERROR($G43*$L43,""))</f>
        <v/>
      </c>
      <c r="N43" s="25">
        <f>IF(OR($A43="",$H43=""),"",MAX(0,TODAY()-$H43))</f>
        <v/>
      </c>
      <c r="O43" s="14">
        <f>IF($A43="","",IF(OR($F43=Assumptions!$A$9,$F43=Assumptions!$A$10),"",IF(AND($I43&lt;&gt;"",$I43&lt;TODAY()),"Past close date",IF(AND($H43&lt;&gt;"",IFERROR(TODAY()-$H43,0)&gt;IFERROR(VLOOKUP($F43,Assumptions!$A$5:$C$10,3,FALSE),99999)),"Review stage age",""))))</f>
        <v/>
      </c>
    </row>
    <row r="44">
      <c r="A44" s="19" t="n"/>
      <c r="B44" s="37" t="n"/>
      <c r="C44" s="21" t="n"/>
      <c r="D44" s="21" t="n"/>
      <c r="E44" s="21" t="n"/>
      <c r="F44" s="19" t="n"/>
      <c r="G44" s="38" t="n"/>
      <c r="H44" s="37" t="n"/>
      <c r="I44" s="37" t="n"/>
      <c r="J44" s="21" t="n"/>
      <c r="K44" s="23" t="n"/>
      <c r="L44" s="26">
        <f>IF($A44="","",IFERROR(VLOOKUP($F44,Assumptions!$A$5:$C$10,2,FALSE),""))</f>
        <v/>
      </c>
      <c r="M44" s="35">
        <f>IF(OR($A44="",$G44="",$L44=""),"",IFERROR($G44*$L44,""))</f>
        <v/>
      </c>
      <c r="N44" s="27">
        <f>IF(OR($A44="",$H44=""),"",MAX(0,TODAY()-$H44))</f>
        <v/>
      </c>
      <c r="O44" s="10">
        <f>IF($A44="","",IF(OR($F44=Assumptions!$A$9,$F44=Assumptions!$A$10),"",IF(AND($I44&lt;&gt;"",$I44&lt;TODAY()),"Past close date",IF(AND($H44&lt;&gt;"",IFERROR(TODAY()-$H44,0)&gt;IFERROR(VLOOKUP($F44,Assumptions!$A$5:$C$10,3,FALSE),99999)),"Review stage age",""))))</f>
        <v/>
      </c>
    </row>
    <row r="45">
      <c r="A45" s="19" t="n"/>
      <c r="B45" s="37" t="n"/>
      <c r="C45" s="21" t="n"/>
      <c r="D45" s="21" t="n"/>
      <c r="E45" s="21" t="n"/>
      <c r="F45" s="19" t="n"/>
      <c r="G45" s="38" t="n"/>
      <c r="H45" s="37" t="n"/>
      <c r="I45" s="37" t="n"/>
      <c r="J45" s="21" t="n"/>
      <c r="K45" s="23" t="n"/>
      <c r="L45" s="24">
        <f>IF($A45="","",IFERROR(VLOOKUP($F45,Assumptions!$A$5:$C$10,2,FALSE),""))</f>
        <v/>
      </c>
      <c r="M45" s="36">
        <f>IF(OR($A45="",$G45="",$L45=""),"",IFERROR($G45*$L45,""))</f>
        <v/>
      </c>
      <c r="N45" s="25">
        <f>IF(OR($A45="",$H45=""),"",MAX(0,TODAY()-$H45))</f>
        <v/>
      </c>
      <c r="O45" s="14">
        <f>IF($A45="","",IF(OR($F45=Assumptions!$A$9,$F45=Assumptions!$A$10),"",IF(AND($I45&lt;&gt;"",$I45&lt;TODAY()),"Past close date",IF(AND($H45&lt;&gt;"",IFERROR(TODAY()-$H45,0)&gt;IFERROR(VLOOKUP($F45,Assumptions!$A$5:$C$10,3,FALSE),99999)),"Review stage age",""))))</f>
        <v/>
      </c>
    </row>
    <row r="46">
      <c r="A46" s="19" t="n"/>
      <c r="B46" s="37" t="n"/>
      <c r="C46" s="21" t="n"/>
      <c r="D46" s="21" t="n"/>
      <c r="E46" s="21" t="n"/>
      <c r="F46" s="19" t="n"/>
      <c r="G46" s="38" t="n"/>
      <c r="H46" s="37" t="n"/>
      <c r="I46" s="37" t="n"/>
      <c r="J46" s="21" t="n"/>
      <c r="K46" s="23" t="n"/>
      <c r="L46" s="26">
        <f>IF($A46="","",IFERROR(VLOOKUP($F46,Assumptions!$A$5:$C$10,2,FALSE),""))</f>
        <v/>
      </c>
      <c r="M46" s="35">
        <f>IF(OR($A46="",$G46="",$L46=""),"",IFERROR($G46*$L46,""))</f>
        <v/>
      </c>
      <c r="N46" s="27">
        <f>IF(OR($A46="",$H46=""),"",MAX(0,TODAY()-$H46))</f>
        <v/>
      </c>
      <c r="O46" s="10">
        <f>IF($A46="","",IF(OR($F46=Assumptions!$A$9,$F46=Assumptions!$A$10),"",IF(AND($I46&lt;&gt;"",$I46&lt;TODAY()),"Past close date",IF(AND($H46&lt;&gt;"",IFERROR(TODAY()-$H46,0)&gt;IFERROR(VLOOKUP($F46,Assumptions!$A$5:$C$10,3,FALSE),99999)),"Review stage age",""))))</f>
        <v/>
      </c>
    </row>
    <row r="47">
      <c r="A47" s="19" t="n"/>
      <c r="B47" s="37" t="n"/>
      <c r="C47" s="21" t="n"/>
      <c r="D47" s="21" t="n"/>
      <c r="E47" s="21" t="n"/>
      <c r="F47" s="19" t="n"/>
      <c r="G47" s="38" t="n"/>
      <c r="H47" s="37" t="n"/>
      <c r="I47" s="37" t="n"/>
      <c r="J47" s="21" t="n"/>
      <c r="K47" s="23" t="n"/>
      <c r="L47" s="24">
        <f>IF($A47="","",IFERROR(VLOOKUP($F47,Assumptions!$A$5:$C$10,2,FALSE),""))</f>
        <v/>
      </c>
      <c r="M47" s="36">
        <f>IF(OR($A47="",$G47="",$L47=""),"",IFERROR($G47*$L47,""))</f>
        <v/>
      </c>
      <c r="N47" s="25">
        <f>IF(OR($A47="",$H47=""),"",MAX(0,TODAY()-$H47))</f>
        <v/>
      </c>
      <c r="O47" s="14">
        <f>IF($A47="","",IF(OR($F47=Assumptions!$A$9,$F47=Assumptions!$A$10),"",IF(AND($I47&lt;&gt;"",$I47&lt;TODAY()),"Past close date",IF(AND($H47&lt;&gt;"",IFERROR(TODAY()-$H47,0)&gt;IFERROR(VLOOKUP($F47,Assumptions!$A$5:$C$10,3,FALSE),99999)),"Review stage age",""))))</f>
        <v/>
      </c>
    </row>
    <row r="48">
      <c r="A48" s="19" t="n"/>
      <c r="B48" s="37" t="n"/>
      <c r="C48" s="21" t="n"/>
      <c r="D48" s="21" t="n"/>
      <c r="E48" s="21" t="n"/>
      <c r="F48" s="19" t="n"/>
      <c r="G48" s="38" t="n"/>
      <c r="H48" s="37" t="n"/>
      <c r="I48" s="37" t="n"/>
      <c r="J48" s="21" t="n"/>
      <c r="K48" s="23" t="n"/>
      <c r="L48" s="26">
        <f>IF($A48="","",IFERROR(VLOOKUP($F48,Assumptions!$A$5:$C$10,2,FALSE),""))</f>
        <v/>
      </c>
      <c r="M48" s="35">
        <f>IF(OR($A48="",$G48="",$L48=""),"",IFERROR($G48*$L48,""))</f>
        <v/>
      </c>
      <c r="N48" s="27">
        <f>IF(OR($A48="",$H48=""),"",MAX(0,TODAY()-$H48))</f>
        <v/>
      </c>
      <c r="O48" s="10">
        <f>IF($A48="","",IF(OR($F48=Assumptions!$A$9,$F48=Assumptions!$A$10),"",IF(AND($I48&lt;&gt;"",$I48&lt;TODAY()),"Past close date",IF(AND($H48&lt;&gt;"",IFERROR(TODAY()-$H48,0)&gt;IFERROR(VLOOKUP($F48,Assumptions!$A$5:$C$10,3,FALSE),99999)),"Review stage age",""))))</f>
        <v/>
      </c>
    </row>
    <row r="49">
      <c r="A49" s="19" t="n"/>
      <c r="B49" s="37" t="n"/>
      <c r="C49" s="21" t="n"/>
      <c r="D49" s="21" t="n"/>
      <c r="E49" s="21" t="n"/>
      <c r="F49" s="19" t="n"/>
      <c r="G49" s="38" t="n"/>
      <c r="H49" s="37" t="n"/>
      <c r="I49" s="37" t="n"/>
      <c r="J49" s="21" t="n"/>
      <c r="K49" s="23" t="n"/>
      <c r="L49" s="24">
        <f>IF($A49="","",IFERROR(VLOOKUP($F49,Assumptions!$A$5:$C$10,2,FALSE),""))</f>
        <v/>
      </c>
      <c r="M49" s="36">
        <f>IF(OR($A49="",$G49="",$L49=""),"",IFERROR($G49*$L49,""))</f>
        <v/>
      </c>
      <c r="N49" s="25">
        <f>IF(OR($A49="",$H49=""),"",MAX(0,TODAY()-$H49))</f>
        <v/>
      </c>
      <c r="O49" s="14">
        <f>IF($A49="","",IF(OR($F49=Assumptions!$A$9,$F49=Assumptions!$A$10),"",IF(AND($I49&lt;&gt;"",$I49&lt;TODAY()),"Past close date",IF(AND($H49&lt;&gt;"",IFERROR(TODAY()-$H49,0)&gt;IFERROR(VLOOKUP($F49,Assumptions!$A$5:$C$10,3,FALSE),99999)),"Review stage age",""))))</f>
        <v/>
      </c>
    </row>
    <row r="50">
      <c r="A50" s="19" t="n"/>
      <c r="B50" s="37" t="n"/>
      <c r="C50" s="21" t="n"/>
      <c r="D50" s="21" t="n"/>
      <c r="E50" s="21" t="n"/>
      <c r="F50" s="19" t="n"/>
      <c r="G50" s="38" t="n"/>
      <c r="H50" s="37" t="n"/>
      <c r="I50" s="37" t="n"/>
      <c r="J50" s="21" t="n"/>
      <c r="K50" s="23" t="n"/>
      <c r="L50" s="26">
        <f>IF($A50="","",IFERROR(VLOOKUP($F50,Assumptions!$A$5:$C$10,2,FALSE),""))</f>
        <v/>
      </c>
      <c r="M50" s="35">
        <f>IF(OR($A50="",$G50="",$L50=""),"",IFERROR($G50*$L50,""))</f>
        <v/>
      </c>
      <c r="N50" s="27">
        <f>IF(OR($A50="",$H50=""),"",MAX(0,TODAY()-$H50))</f>
        <v/>
      </c>
      <c r="O50" s="10">
        <f>IF($A50="","",IF(OR($F50=Assumptions!$A$9,$F50=Assumptions!$A$10),"",IF(AND($I50&lt;&gt;"",$I50&lt;TODAY()),"Past close date",IF(AND($H50&lt;&gt;"",IFERROR(TODAY()-$H50,0)&gt;IFERROR(VLOOKUP($F50,Assumptions!$A$5:$C$10,3,FALSE),99999)),"Review stage age",""))))</f>
        <v/>
      </c>
    </row>
    <row r="51">
      <c r="A51" s="19" t="n"/>
      <c r="B51" s="37" t="n"/>
      <c r="C51" s="21" t="n"/>
      <c r="D51" s="21" t="n"/>
      <c r="E51" s="21" t="n"/>
      <c r="F51" s="19" t="n"/>
      <c r="G51" s="38" t="n"/>
      <c r="H51" s="37" t="n"/>
      <c r="I51" s="37" t="n"/>
      <c r="J51" s="21" t="n"/>
      <c r="K51" s="23" t="n"/>
      <c r="L51" s="24">
        <f>IF($A51="","",IFERROR(VLOOKUP($F51,Assumptions!$A$5:$C$10,2,FALSE),""))</f>
        <v/>
      </c>
      <c r="M51" s="36">
        <f>IF(OR($A51="",$G51="",$L51=""),"",IFERROR($G51*$L51,""))</f>
        <v/>
      </c>
      <c r="N51" s="25">
        <f>IF(OR($A51="",$H51=""),"",MAX(0,TODAY()-$H51))</f>
        <v/>
      </c>
      <c r="O51" s="14">
        <f>IF($A51="","",IF(OR($F51=Assumptions!$A$9,$F51=Assumptions!$A$10),"",IF(AND($I51&lt;&gt;"",$I51&lt;TODAY()),"Past close date",IF(AND($H51&lt;&gt;"",IFERROR(TODAY()-$H51,0)&gt;IFERROR(VLOOKUP($F51,Assumptions!$A$5:$C$10,3,FALSE),99999)),"Review stage age",""))))</f>
        <v/>
      </c>
    </row>
    <row r="52">
      <c r="A52" s="19" t="n"/>
      <c r="B52" s="37" t="n"/>
      <c r="C52" s="21" t="n"/>
      <c r="D52" s="21" t="n"/>
      <c r="E52" s="21" t="n"/>
      <c r="F52" s="19" t="n"/>
      <c r="G52" s="38" t="n"/>
      <c r="H52" s="37" t="n"/>
      <c r="I52" s="37" t="n"/>
      <c r="J52" s="21" t="n"/>
      <c r="K52" s="23" t="n"/>
      <c r="L52" s="26">
        <f>IF($A52="","",IFERROR(VLOOKUP($F52,Assumptions!$A$5:$C$10,2,FALSE),""))</f>
        <v/>
      </c>
      <c r="M52" s="35">
        <f>IF(OR($A52="",$G52="",$L52=""),"",IFERROR($G52*$L52,""))</f>
        <v/>
      </c>
      <c r="N52" s="27">
        <f>IF(OR($A52="",$H52=""),"",MAX(0,TODAY()-$H52))</f>
        <v/>
      </c>
      <c r="O52" s="10">
        <f>IF($A52="","",IF(OR($F52=Assumptions!$A$9,$F52=Assumptions!$A$10),"",IF(AND($I52&lt;&gt;"",$I52&lt;TODAY()),"Past close date",IF(AND($H52&lt;&gt;"",IFERROR(TODAY()-$H52,0)&gt;IFERROR(VLOOKUP($F52,Assumptions!$A$5:$C$10,3,FALSE),99999)),"Review stage age",""))))</f>
        <v/>
      </c>
    </row>
    <row r="53">
      <c r="A53" s="19" t="n"/>
      <c r="B53" s="37" t="n"/>
      <c r="C53" s="21" t="n"/>
      <c r="D53" s="21" t="n"/>
      <c r="E53" s="21" t="n"/>
      <c r="F53" s="19" t="n"/>
      <c r="G53" s="38" t="n"/>
      <c r="H53" s="37" t="n"/>
      <c r="I53" s="37" t="n"/>
      <c r="J53" s="21" t="n"/>
      <c r="K53" s="23" t="n"/>
      <c r="L53" s="24">
        <f>IF($A53="","",IFERROR(VLOOKUP($F53,Assumptions!$A$5:$C$10,2,FALSE),""))</f>
        <v/>
      </c>
      <c r="M53" s="36">
        <f>IF(OR($A53="",$G53="",$L53=""),"",IFERROR($G53*$L53,""))</f>
        <v/>
      </c>
      <c r="N53" s="25">
        <f>IF(OR($A53="",$H53=""),"",MAX(0,TODAY()-$H53))</f>
        <v/>
      </c>
      <c r="O53" s="14">
        <f>IF($A53="","",IF(OR($F53=Assumptions!$A$9,$F53=Assumptions!$A$10),"",IF(AND($I53&lt;&gt;"",$I53&lt;TODAY()),"Past close date",IF(AND($H53&lt;&gt;"",IFERROR(TODAY()-$H53,0)&gt;IFERROR(VLOOKUP($F53,Assumptions!$A$5:$C$10,3,FALSE),99999)),"Review stage age",""))))</f>
        <v/>
      </c>
    </row>
    <row r="54">
      <c r="A54" s="19" t="n"/>
      <c r="B54" s="37" t="n"/>
      <c r="C54" s="21" t="n"/>
      <c r="D54" s="21" t="n"/>
      <c r="E54" s="21" t="n"/>
      <c r="F54" s="19" t="n"/>
      <c r="G54" s="38" t="n"/>
      <c r="H54" s="37" t="n"/>
      <c r="I54" s="37" t="n"/>
      <c r="J54" s="21" t="n"/>
      <c r="K54" s="23" t="n"/>
      <c r="L54" s="26">
        <f>IF($A54="","",IFERROR(VLOOKUP($F54,Assumptions!$A$5:$C$10,2,FALSE),""))</f>
        <v/>
      </c>
      <c r="M54" s="35">
        <f>IF(OR($A54="",$G54="",$L54=""),"",IFERROR($G54*$L54,""))</f>
        <v/>
      </c>
      <c r="N54" s="27">
        <f>IF(OR($A54="",$H54=""),"",MAX(0,TODAY()-$H54))</f>
        <v/>
      </c>
      <c r="O54" s="10">
        <f>IF($A54="","",IF(OR($F54=Assumptions!$A$9,$F54=Assumptions!$A$10),"",IF(AND($I54&lt;&gt;"",$I54&lt;TODAY()),"Past close date",IF(AND($H54&lt;&gt;"",IFERROR(TODAY()-$H54,0)&gt;IFERROR(VLOOKUP($F54,Assumptions!$A$5:$C$10,3,FALSE),99999)),"Review stage age",""))))</f>
        <v/>
      </c>
    </row>
    <row r="55">
      <c r="A55" s="19" t="n"/>
      <c r="B55" s="37" t="n"/>
      <c r="C55" s="21" t="n"/>
      <c r="D55" s="21" t="n"/>
      <c r="E55" s="21" t="n"/>
      <c r="F55" s="19" t="n"/>
      <c r="G55" s="38" t="n"/>
      <c r="H55" s="37" t="n"/>
      <c r="I55" s="37" t="n"/>
      <c r="J55" s="21" t="n"/>
      <c r="K55" s="23" t="n"/>
      <c r="L55" s="24">
        <f>IF($A55="","",IFERROR(VLOOKUP($F55,Assumptions!$A$5:$C$10,2,FALSE),""))</f>
        <v/>
      </c>
      <c r="M55" s="36">
        <f>IF(OR($A55="",$G55="",$L55=""),"",IFERROR($G55*$L55,""))</f>
        <v/>
      </c>
      <c r="N55" s="25">
        <f>IF(OR($A55="",$H55=""),"",MAX(0,TODAY()-$H55))</f>
        <v/>
      </c>
      <c r="O55" s="14">
        <f>IF($A55="","",IF(OR($F55=Assumptions!$A$9,$F55=Assumptions!$A$10),"",IF(AND($I55&lt;&gt;"",$I55&lt;TODAY()),"Past close date",IF(AND($H55&lt;&gt;"",IFERROR(TODAY()-$H55,0)&gt;IFERROR(VLOOKUP($F55,Assumptions!$A$5:$C$10,3,FALSE),99999)),"Review stage age",""))))</f>
        <v/>
      </c>
    </row>
    <row r="56">
      <c r="A56" s="19" t="n"/>
      <c r="B56" s="37" t="n"/>
      <c r="C56" s="21" t="n"/>
      <c r="D56" s="21" t="n"/>
      <c r="E56" s="21" t="n"/>
      <c r="F56" s="19" t="n"/>
      <c r="G56" s="38" t="n"/>
      <c r="H56" s="37" t="n"/>
      <c r="I56" s="37" t="n"/>
      <c r="J56" s="21" t="n"/>
      <c r="K56" s="23" t="n"/>
      <c r="L56" s="26">
        <f>IF($A56="","",IFERROR(VLOOKUP($F56,Assumptions!$A$5:$C$10,2,FALSE),""))</f>
        <v/>
      </c>
      <c r="M56" s="35">
        <f>IF(OR($A56="",$G56="",$L56=""),"",IFERROR($G56*$L56,""))</f>
        <v/>
      </c>
      <c r="N56" s="27">
        <f>IF(OR($A56="",$H56=""),"",MAX(0,TODAY()-$H56))</f>
        <v/>
      </c>
      <c r="O56" s="10">
        <f>IF($A56="","",IF(OR($F56=Assumptions!$A$9,$F56=Assumptions!$A$10),"",IF(AND($I56&lt;&gt;"",$I56&lt;TODAY()),"Past close date",IF(AND($H56&lt;&gt;"",IFERROR(TODAY()-$H56,0)&gt;IFERROR(VLOOKUP($F56,Assumptions!$A$5:$C$10,3,FALSE),99999)),"Review stage age",""))))</f>
        <v/>
      </c>
    </row>
    <row r="57">
      <c r="A57" s="19" t="n"/>
      <c r="B57" s="37" t="n"/>
      <c r="C57" s="21" t="n"/>
      <c r="D57" s="21" t="n"/>
      <c r="E57" s="21" t="n"/>
      <c r="F57" s="19" t="n"/>
      <c r="G57" s="38" t="n"/>
      <c r="H57" s="37" t="n"/>
      <c r="I57" s="37" t="n"/>
      <c r="J57" s="21" t="n"/>
      <c r="K57" s="23" t="n"/>
      <c r="L57" s="24">
        <f>IF($A57="","",IFERROR(VLOOKUP($F57,Assumptions!$A$5:$C$10,2,FALSE),""))</f>
        <v/>
      </c>
      <c r="M57" s="36">
        <f>IF(OR($A57="",$G57="",$L57=""),"",IFERROR($G57*$L57,""))</f>
        <v/>
      </c>
      <c r="N57" s="25">
        <f>IF(OR($A57="",$H57=""),"",MAX(0,TODAY()-$H57))</f>
        <v/>
      </c>
      <c r="O57" s="14">
        <f>IF($A57="","",IF(OR($F57=Assumptions!$A$9,$F57=Assumptions!$A$10),"",IF(AND($I57&lt;&gt;"",$I57&lt;TODAY()),"Past close date",IF(AND($H57&lt;&gt;"",IFERROR(TODAY()-$H57,0)&gt;IFERROR(VLOOKUP($F57,Assumptions!$A$5:$C$10,3,FALSE),99999)),"Review stage age",""))))</f>
        <v/>
      </c>
    </row>
    <row r="58">
      <c r="A58" s="19" t="n"/>
      <c r="B58" s="37" t="n"/>
      <c r="C58" s="21" t="n"/>
      <c r="D58" s="21" t="n"/>
      <c r="E58" s="21" t="n"/>
      <c r="F58" s="19" t="n"/>
      <c r="G58" s="38" t="n"/>
      <c r="H58" s="37" t="n"/>
      <c r="I58" s="37" t="n"/>
      <c r="J58" s="21" t="n"/>
      <c r="K58" s="23" t="n"/>
      <c r="L58" s="26">
        <f>IF($A58="","",IFERROR(VLOOKUP($F58,Assumptions!$A$5:$C$10,2,FALSE),""))</f>
        <v/>
      </c>
      <c r="M58" s="35">
        <f>IF(OR($A58="",$G58="",$L58=""),"",IFERROR($G58*$L58,""))</f>
        <v/>
      </c>
      <c r="N58" s="27">
        <f>IF(OR($A58="",$H58=""),"",MAX(0,TODAY()-$H58))</f>
        <v/>
      </c>
      <c r="O58" s="10">
        <f>IF($A58="","",IF(OR($F58=Assumptions!$A$9,$F58=Assumptions!$A$10),"",IF(AND($I58&lt;&gt;"",$I58&lt;TODAY()),"Past close date",IF(AND($H58&lt;&gt;"",IFERROR(TODAY()-$H58,0)&gt;IFERROR(VLOOKUP($F58,Assumptions!$A$5:$C$10,3,FALSE),99999)),"Review stage age",""))))</f>
        <v/>
      </c>
    </row>
    <row r="59">
      <c r="A59" s="19" t="n"/>
      <c r="B59" s="37" t="n"/>
      <c r="C59" s="21" t="n"/>
      <c r="D59" s="21" t="n"/>
      <c r="E59" s="21" t="n"/>
      <c r="F59" s="19" t="n"/>
      <c r="G59" s="38" t="n"/>
      <c r="H59" s="37" t="n"/>
      <c r="I59" s="37" t="n"/>
      <c r="J59" s="21" t="n"/>
      <c r="K59" s="23" t="n"/>
      <c r="L59" s="24">
        <f>IF($A59="","",IFERROR(VLOOKUP($F59,Assumptions!$A$5:$C$10,2,FALSE),""))</f>
        <v/>
      </c>
      <c r="M59" s="36">
        <f>IF(OR($A59="",$G59="",$L59=""),"",IFERROR($G59*$L59,""))</f>
        <v/>
      </c>
      <c r="N59" s="25">
        <f>IF(OR($A59="",$H59=""),"",MAX(0,TODAY()-$H59))</f>
        <v/>
      </c>
      <c r="O59" s="14">
        <f>IF($A59="","",IF(OR($F59=Assumptions!$A$9,$F59=Assumptions!$A$10),"",IF(AND($I59&lt;&gt;"",$I59&lt;TODAY()),"Past close date",IF(AND($H59&lt;&gt;"",IFERROR(TODAY()-$H59,0)&gt;IFERROR(VLOOKUP($F59,Assumptions!$A$5:$C$10,3,FALSE),99999)),"Review stage age",""))))</f>
        <v/>
      </c>
    </row>
    <row r="60">
      <c r="A60" s="19" t="n"/>
      <c r="B60" s="37" t="n"/>
      <c r="C60" s="21" t="n"/>
      <c r="D60" s="21" t="n"/>
      <c r="E60" s="21" t="n"/>
      <c r="F60" s="19" t="n"/>
      <c r="G60" s="38" t="n"/>
      <c r="H60" s="37" t="n"/>
      <c r="I60" s="37" t="n"/>
      <c r="J60" s="21" t="n"/>
      <c r="K60" s="23" t="n"/>
      <c r="L60" s="26">
        <f>IF($A60="","",IFERROR(VLOOKUP($F60,Assumptions!$A$5:$C$10,2,FALSE),""))</f>
        <v/>
      </c>
      <c r="M60" s="35">
        <f>IF(OR($A60="",$G60="",$L60=""),"",IFERROR($G60*$L60,""))</f>
        <v/>
      </c>
      <c r="N60" s="27">
        <f>IF(OR($A60="",$H60=""),"",MAX(0,TODAY()-$H60))</f>
        <v/>
      </c>
      <c r="O60" s="10">
        <f>IF($A60="","",IF(OR($F60=Assumptions!$A$9,$F60=Assumptions!$A$10),"",IF(AND($I60&lt;&gt;"",$I60&lt;TODAY()),"Past close date",IF(AND($H60&lt;&gt;"",IFERROR(TODAY()-$H60,0)&gt;IFERROR(VLOOKUP($F60,Assumptions!$A$5:$C$10,3,FALSE),99999)),"Review stage age",""))))</f>
        <v/>
      </c>
    </row>
    <row r="61">
      <c r="A61" s="19" t="n"/>
      <c r="B61" s="37" t="n"/>
      <c r="C61" s="21" t="n"/>
      <c r="D61" s="21" t="n"/>
      <c r="E61" s="21" t="n"/>
      <c r="F61" s="19" t="n"/>
      <c r="G61" s="38" t="n"/>
      <c r="H61" s="37" t="n"/>
      <c r="I61" s="37" t="n"/>
      <c r="J61" s="21" t="n"/>
      <c r="K61" s="23" t="n"/>
      <c r="L61" s="24">
        <f>IF($A61="","",IFERROR(VLOOKUP($F61,Assumptions!$A$5:$C$10,2,FALSE),""))</f>
        <v/>
      </c>
      <c r="M61" s="36">
        <f>IF(OR($A61="",$G61="",$L61=""),"",IFERROR($G61*$L61,""))</f>
        <v/>
      </c>
      <c r="N61" s="25">
        <f>IF(OR($A61="",$H61=""),"",MAX(0,TODAY()-$H61))</f>
        <v/>
      </c>
      <c r="O61" s="14">
        <f>IF($A61="","",IF(OR($F61=Assumptions!$A$9,$F61=Assumptions!$A$10),"",IF(AND($I61&lt;&gt;"",$I61&lt;TODAY()),"Past close date",IF(AND($H61&lt;&gt;"",IFERROR(TODAY()-$H61,0)&gt;IFERROR(VLOOKUP($F61,Assumptions!$A$5:$C$10,3,FALSE),99999)),"Review stage age",""))))</f>
        <v/>
      </c>
    </row>
    <row r="62">
      <c r="A62" s="19" t="n"/>
      <c r="B62" s="37" t="n"/>
      <c r="C62" s="21" t="n"/>
      <c r="D62" s="21" t="n"/>
      <c r="E62" s="21" t="n"/>
      <c r="F62" s="19" t="n"/>
      <c r="G62" s="38" t="n"/>
      <c r="H62" s="37" t="n"/>
      <c r="I62" s="37" t="n"/>
      <c r="J62" s="21" t="n"/>
      <c r="K62" s="23" t="n"/>
      <c r="L62" s="26">
        <f>IF($A62="","",IFERROR(VLOOKUP($F62,Assumptions!$A$5:$C$10,2,FALSE),""))</f>
        <v/>
      </c>
      <c r="M62" s="35">
        <f>IF(OR($A62="",$G62="",$L62=""),"",IFERROR($G62*$L62,""))</f>
        <v/>
      </c>
      <c r="N62" s="27">
        <f>IF(OR($A62="",$H62=""),"",MAX(0,TODAY()-$H62))</f>
        <v/>
      </c>
      <c r="O62" s="10">
        <f>IF($A62="","",IF(OR($F62=Assumptions!$A$9,$F62=Assumptions!$A$10),"",IF(AND($I62&lt;&gt;"",$I62&lt;TODAY()),"Past close date",IF(AND($H62&lt;&gt;"",IFERROR(TODAY()-$H62,0)&gt;IFERROR(VLOOKUP($F62,Assumptions!$A$5:$C$10,3,FALSE),99999)),"Review stage age",""))))</f>
        <v/>
      </c>
    </row>
    <row r="63">
      <c r="A63" s="19" t="n"/>
      <c r="B63" s="37" t="n"/>
      <c r="C63" s="21" t="n"/>
      <c r="D63" s="21" t="n"/>
      <c r="E63" s="21" t="n"/>
      <c r="F63" s="19" t="n"/>
      <c r="G63" s="38" t="n"/>
      <c r="H63" s="37" t="n"/>
      <c r="I63" s="37" t="n"/>
      <c r="J63" s="21" t="n"/>
      <c r="K63" s="23" t="n"/>
      <c r="L63" s="24">
        <f>IF($A63="","",IFERROR(VLOOKUP($F63,Assumptions!$A$5:$C$10,2,FALSE),""))</f>
        <v/>
      </c>
      <c r="M63" s="36">
        <f>IF(OR($A63="",$G63="",$L63=""),"",IFERROR($G63*$L63,""))</f>
        <v/>
      </c>
      <c r="N63" s="25">
        <f>IF(OR($A63="",$H63=""),"",MAX(0,TODAY()-$H63))</f>
        <v/>
      </c>
      <c r="O63" s="14">
        <f>IF($A63="","",IF(OR($F63=Assumptions!$A$9,$F63=Assumptions!$A$10),"",IF(AND($I63&lt;&gt;"",$I63&lt;TODAY()),"Past close date",IF(AND($H63&lt;&gt;"",IFERROR(TODAY()-$H63,0)&gt;IFERROR(VLOOKUP($F63,Assumptions!$A$5:$C$10,3,FALSE),99999)),"Review stage age",""))))</f>
        <v/>
      </c>
    </row>
    <row r="64">
      <c r="A64" s="19" t="n"/>
      <c r="B64" s="37" t="n"/>
      <c r="C64" s="21" t="n"/>
      <c r="D64" s="21" t="n"/>
      <c r="E64" s="21" t="n"/>
      <c r="F64" s="19" t="n"/>
      <c r="G64" s="38" t="n"/>
      <c r="H64" s="37" t="n"/>
      <c r="I64" s="37" t="n"/>
      <c r="J64" s="21" t="n"/>
      <c r="K64" s="23" t="n"/>
      <c r="L64" s="26">
        <f>IF($A64="","",IFERROR(VLOOKUP($F64,Assumptions!$A$5:$C$10,2,FALSE),""))</f>
        <v/>
      </c>
      <c r="M64" s="35">
        <f>IF(OR($A64="",$G64="",$L64=""),"",IFERROR($G64*$L64,""))</f>
        <v/>
      </c>
      <c r="N64" s="27">
        <f>IF(OR($A64="",$H64=""),"",MAX(0,TODAY()-$H64))</f>
        <v/>
      </c>
      <c r="O64" s="10">
        <f>IF($A64="","",IF(OR($F64=Assumptions!$A$9,$F64=Assumptions!$A$10),"",IF(AND($I64&lt;&gt;"",$I64&lt;TODAY()),"Past close date",IF(AND($H64&lt;&gt;"",IFERROR(TODAY()-$H64,0)&gt;IFERROR(VLOOKUP($F64,Assumptions!$A$5:$C$10,3,FALSE),99999)),"Review stage age",""))))</f>
        <v/>
      </c>
    </row>
    <row r="65">
      <c r="A65" s="19" t="n"/>
      <c r="B65" s="37" t="n"/>
      <c r="C65" s="21" t="n"/>
      <c r="D65" s="21" t="n"/>
      <c r="E65" s="21" t="n"/>
      <c r="F65" s="19" t="n"/>
      <c r="G65" s="38" t="n"/>
      <c r="H65" s="37" t="n"/>
      <c r="I65" s="37" t="n"/>
      <c r="J65" s="21" t="n"/>
      <c r="K65" s="23" t="n"/>
      <c r="L65" s="24">
        <f>IF($A65="","",IFERROR(VLOOKUP($F65,Assumptions!$A$5:$C$10,2,FALSE),""))</f>
        <v/>
      </c>
      <c r="M65" s="36">
        <f>IF(OR($A65="",$G65="",$L65=""),"",IFERROR($G65*$L65,""))</f>
        <v/>
      </c>
      <c r="N65" s="25">
        <f>IF(OR($A65="",$H65=""),"",MAX(0,TODAY()-$H65))</f>
        <v/>
      </c>
      <c r="O65" s="14">
        <f>IF($A65="","",IF(OR($F65=Assumptions!$A$9,$F65=Assumptions!$A$10),"",IF(AND($I65&lt;&gt;"",$I65&lt;TODAY()),"Past close date",IF(AND($H65&lt;&gt;"",IFERROR(TODAY()-$H65,0)&gt;IFERROR(VLOOKUP($F65,Assumptions!$A$5:$C$10,3,FALSE),99999)),"Review stage age",""))))</f>
        <v/>
      </c>
    </row>
    <row r="66">
      <c r="A66" s="19" t="n"/>
      <c r="B66" s="37" t="n"/>
      <c r="C66" s="21" t="n"/>
      <c r="D66" s="21" t="n"/>
      <c r="E66" s="21" t="n"/>
      <c r="F66" s="19" t="n"/>
      <c r="G66" s="38" t="n"/>
      <c r="H66" s="37" t="n"/>
      <c r="I66" s="37" t="n"/>
      <c r="J66" s="21" t="n"/>
      <c r="K66" s="23" t="n"/>
      <c r="L66" s="26">
        <f>IF($A66="","",IFERROR(VLOOKUP($F66,Assumptions!$A$5:$C$10,2,FALSE),""))</f>
        <v/>
      </c>
      <c r="M66" s="35">
        <f>IF(OR($A66="",$G66="",$L66=""),"",IFERROR($G66*$L66,""))</f>
        <v/>
      </c>
      <c r="N66" s="27">
        <f>IF(OR($A66="",$H66=""),"",MAX(0,TODAY()-$H66))</f>
        <v/>
      </c>
      <c r="O66" s="10">
        <f>IF($A66="","",IF(OR($F66=Assumptions!$A$9,$F66=Assumptions!$A$10),"",IF(AND($I66&lt;&gt;"",$I66&lt;TODAY()),"Past close date",IF(AND($H66&lt;&gt;"",IFERROR(TODAY()-$H66,0)&gt;IFERROR(VLOOKUP($F66,Assumptions!$A$5:$C$10,3,FALSE),99999)),"Review stage age",""))))</f>
        <v/>
      </c>
    </row>
    <row r="67">
      <c r="A67" s="19" t="n"/>
      <c r="B67" s="37" t="n"/>
      <c r="C67" s="21" t="n"/>
      <c r="D67" s="21" t="n"/>
      <c r="E67" s="21" t="n"/>
      <c r="F67" s="19" t="n"/>
      <c r="G67" s="38" t="n"/>
      <c r="H67" s="37" t="n"/>
      <c r="I67" s="37" t="n"/>
      <c r="J67" s="21" t="n"/>
      <c r="K67" s="23" t="n"/>
      <c r="L67" s="24">
        <f>IF($A67="","",IFERROR(VLOOKUP($F67,Assumptions!$A$5:$C$10,2,FALSE),""))</f>
        <v/>
      </c>
      <c r="M67" s="36">
        <f>IF(OR($A67="",$G67="",$L67=""),"",IFERROR($G67*$L67,""))</f>
        <v/>
      </c>
      <c r="N67" s="25">
        <f>IF(OR($A67="",$H67=""),"",MAX(0,TODAY()-$H67))</f>
        <v/>
      </c>
      <c r="O67" s="14">
        <f>IF($A67="","",IF(OR($F67=Assumptions!$A$9,$F67=Assumptions!$A$10),"",IF(AND($I67&lt;&gt;"",$I67&lt;TODAY()),"Past close date",IF(AND($H67&lt;&gt;"",IFERROR(TODAY()-$H67,0)&gt;IFERROR(VLOOKUP($F67,Assumptions!$A$5:$C$10,3,FALSE),99999)),"Review stage age",""))))</f>
        <v/>
      </c>
    </row>
    <row r="68">
      <c r="A68" s="19" t="n"/>
      <c r="B68" s="37" t="n"/>
      <c r="C68" s="21" t="n"/>
      <c r="D68" s="21" t="n"/>
      <c r="E68" s="21" t="n"/>
      <c r="F68" s="19" t="n"/>
      <c r="G68" s="38" t="n"/>
      <c r="H68" s="37" t="n"/>
      <c r="I68" s="37" t="n"/>
      <c r="J68" s="21" t="n"/>
      <c r="K68" s="23" t="n"/>
      <c r="L68" s="26">
        <f>IF($A68="","",IFERROR(VLOOKUP($F68,Assumptions!$A$5:$C$10,2,FALSE),""))</f>
        <v/>
      </c>
      <c r="M68" s="35">
        <f>IF(OR($A68="",$G68="",$L68=""),"",IFERROR($G68*$L68,""))</f>
        <v/>
      </c>
      <c r="N68" s="27">
        <f>IF(OR($A68="",$H68=""),"",MAX(0,TODAY()-$H68))</f>
        <v/>
      </c>
      <c r="O68" s="10">
        <f>IF($A68="","",IF(OR($F68=Assumptions!$A$9,$F68=Assumptions!$A$10),"",IF(AND($I68&lt;&gt;"",$I68&lt;TODAY()),"Past close date",IF(AND($H68&lt;&gt;"",IFERROR(TODAY()-$H68,0)&gt;IFERROR(VLOOKUP($F68,Assumptions!$A$5:$C$10,3,FALSE),99999)),"Review stage age",""))))</f>
        <v/>
      </c>
    </row>
    <row r="69">
      <c r="A69" s="19" t="n"/>
      <c r="B69" s="37" t="n"/>
      <c r="C69" s="21" t="n"/>
      <c r="D69" s="21" t="n"/>
      <c r="E69" s="21" t="n"/>
      <c r="F69" s="19" t="n"/>
      <c r="G69" s="38" t="n"/>
      <c r="H69" s="37" t="n"/>
      <c r="I69" s="37" t="n"/>
      <c r="J69" s="21" t="n"/>
      <c r="K69" s="23" t="n"/>
      <c r="L69" s="24">
        <f>IF($A69="","",IFERROR(VLOOKUP($F69,Assumptions!$A$5:$C$10,2,FALSE),""))</f>
        <v/>
      </c>
      <c r="M69" s="36">
        <f>IF(OR($A69="",$G69="",$L69=""),"",IFERROR($G69*$L69,""))</f>
        <v/>
      </c>
      <c r="N69" s="25">
        <f>IF(OR($A69="",$H69=""),"",MAX(0,TODAY()-$H69))</f>
        <v/>
      </c>
      <c r="O69" s="14">
        <f>IF($A69="","",IF(OR($F69=Assumptions!$A$9,$F69=Assumptions!$A$10),"",IF(AND($I69&lt;&gt;"",$I69&lt;TODAY()),"Past close date",IF(AND($H69&lt;&gt;"",IFERROR(TODAY()-$H69,0)&gt;IFERROR(VLOOKUP($F69,Assumptions!$A$5:$C$10,3,FALSE),99999)),"Review stage age",""))))</f>
        <v/>
      </c>
    </row>
    <row r="70">
      <c r="A70" s="19" t="n"/>
      <c r="B70" s="37" t="n"/>
      <c r="C70" s="21" t="n"/>
      <c r="D70" s="21" t="n"/>
      <c r="E70" s="21" t="n"/>
      <c r="F70" s="19" t="n"/>
      <c r="G70" s="38" t="n"/>
      <c r="H70" s="37" t="n"/>
      <c r="I70" s="37" t="n"/>
      <c r="J70" s="21" t="n"/>
      <c r="K70" s="23" t="n"/>
      <c r="L70" s="26">
        <f>IF($A70="","",IFERROR(VLOOKUP($F70,Assumptions!$A$5:$C$10,2,FALSE),""))</f>
        <v/>
      </c>
      <c r="M70" s="35">
        <f>IF(OR($A70="",$G70="",$L70=""),"",IFERROR($G70*$L70,""))</f>
        <v/>
      </c>
      <c r="N70" s="27">
        <f>IF(OR($A70="",$H70=""),"",MAX(0,TODAY()-$H70))</f>
        <v/>
      </c>
      <c r="O70" s="10">
        <f>IF($A70="","",IF(OR($F70=Assumptions!$A$9,$F70=Assumptions!$A$10),"",IF(AND($I70&lt;&gt;"",$I70&lt;TODAY()),"Past close date",IF(AND($H70&lt;&gt;"",IFERROR(TODAY()-$H70,0)&gt;IFERROR(VLOOKUP($F70,Assumptions!$A$5:$C$10,3,FALSE),99999)),"Review stage age",""))))</f>
        <v/>
      </c>
    </row>
    <row r="71">
      <c r="A71" s="19" t="n"/>
      <c r="B71" s="37" t="n"/>
      <c r="C71" s="21" t="n"/>
      <c r="D71" s="21" t="n"/>
      <c r="E71" s="21" t="n"/>
      <c r="F71" s="19" t="n"/>
      <c r="G71" s="38" t="n"/>
      <c r="H71" s="37" t="n"/>
      <c r="I71" s="37" t="n"/>
      <c r="J71" s="21" t="n"/>
      <c r="K71" s="23" t="n"/>
      <c r="L71" s="24">
        <f>IF($A71="","",IFERROR(VLOOKUP($F71,Assumptions!$A$5:$C$10,2,FALSE),""))</f>
        <v/>
      </c>
      <c r="M71" s="36">
        <f>IF(OR($A71="",$G71="",$L71=""),"",IFERROR($G71*$L71,""))</f>
        <v/>
      </c>
      <c r="N71" s="25">
        <f>IF(OR($A71="",$H71=""),"",MAX(0,TODAY()-$H71))</f>
        <v/>
      </c>
      <c r="O71" s="14">
        <f>IF($A71="","",IF(OR($F71=Assumptions!$A$9,$F71=Assumptions!$A$10),"",IF(AND($I71&lt;&gt;"",$I71&lt;TODAY()),"Past close date",IF(AND($H71&lt;&gt;"",IFERROR(TODAY()-$H71,0)&gt;IFERROR(VLOOKUP($F71,Assumptions!$A$5:$C$10,3,FALSE),99999)),"Review stage age",""))))</f>
        <v/>
      </c>
    </row>
    <row r="72">
      <c r="A72" s="19" t="n"/>
      <c r="B72" s="37" t="n"/>
      <c r="C72" s="21" t="n"/>
      <c r="D72" s="21" t="n"/>
      <c r="E72" s="21" t="n"/>
      <c r="F72" s="19" t="n"/>
      <c r="G72" s="38" t="n"/>
      <c r="H72" s="37" t="n"/>
      <c r="I72" s="37" t="n"/>
      <c r="J72" s="21" t="n"/>
      <c r="K72" s="23" t="n"/>
      <c r="L72" s="26">
        <f>IF($A72="","",IFERROR(VLOOKUP($F72,Assumptions!$A$5:$C$10,2,FALSE),""))</f>
        <v/>
      </c>
      <c r="M72" s="35">
        <f>IF(OR($A72="",$G72="",$L72=""),"",IFERROR($G72*$L72,""))</f>
        <v/>
      </c>
      <c r="N72" s="27">
        <f>IF(OR($A72="",$H72=""),"",MAX(0,TODAY()-$H72))</f>
        <v/>
      </c>
      <c r="O72" s="10">
        <f>IF($A72="","",IF(OR($F72=Assumptions!$A$9,$F72=Assumptions!$A$10),"",IF(AND($I72&lt;&gt;"",$I72&lt;TODAY()),"Past close date",IF(AND($H72&lt;&gt;"",IFERROR(TODAY()-$H72,0)&gt;IFERROR(VLOOKUP($F72,Assumptions!$A$5:$C$10,3,FALSE),99999)),"Review stage age",""))))</f>
        <v/>
      </c>
    </row>
    <row r="73">
      <c r="A73" s="19" t="n"/>
      <c r="B73" s="37" t="n"/>
      <c r="C73" s="21" t="n"/>
      <c r="D73" s="21" t="n"/>
      <c r="E73" s="21" t="n"/>
      <c r="F73" s="19" t="n"/>
      <c r="G73" s="38" t="n"/>
      <c r="H73" s="37" t="n"/>
      <c r="I73" s="37" t="n"/>
      <c r="J73" s="21" t="n"/>
      <c r="K73" s="23" t="n"/>
      <c r="L73" s="24">
        <f>IF($A73="","",IFERROR(VLOOKUP($F73,Assumptions!$A$5:$C$10,2,FALSE),""))</f>
        <v/>
      </c>
      <c r="M73" s="36">
        <f>IF(OR($A73="",$G73="",$L73=""),"",IFERROR($G73*$L73,""))</f>
        <v/>
      </c>
      <c r="N73" s="25">
        <f>IF(OR($A73="",$H73=""),"",MAX(0,TODAY()-$H73))</f>
        <v/>
      </c>
      <c r="O73" s="14">
        <f>IF($A73="","",IF(OR($F73=Assumptions!$A$9,$F73=Assumptions!$A$10),"",IF(AND($I73&lt;&gt;"",$I73&lt;TODAY()),"Past close date",IF(AND($H73&lt;&gt;"",IFERROR(TODAY()-$H73,0)&gt;IFERROR(VLOOKUP($F73,Assumptions!$A$5:$C$10,3,FALSE),99999)),"Review stage age",""))))</f>
        <v/>
      </c>
    </row>
    <row r="74">
      <c r="A74" s="19" t="n"/>
      <c r="B74" s="37" t="n"/>
      <c r="C74" s="21" t="n"/>
      <c r="D74" s="21" t="n"/>
      <c r="E74" s="21" t="n"/>
      <c r="F74" s="19" t="n"/>
      <c r="G74" s="38" t="n"/>
      <c r="H74" s="37" t="n"/>
      <c r="I74" s="37" t="n"/>
      <c r="J74" s="21" t="n"/>
      <c r="K74" s="23" t="n"/>
      <c r="L74" s="26">
        <f>IF($A74="","",IFERROR(VLOOKUP($F74,Assumptions!$A$5:$C$10,2,FALSE),""))</f>
        <v/>
      </c>
      <c r="M74" s="35">
        <f>IF(OR($A74="",$G74="",$L74=""),"",IFERROR($G74*$L74,""))</f>
        <v/>
      </c>
      <c r="N74" s="27">
        <f>IF(OR($A74="",$H74=""),"",MAX(0,TODAY()-$H74))</f>
        <v/>
      </c>
      <c r="O74" s="10">
        <f>IF($A74="","",IF(OR($F74=Assumptions!$A$9,$F74=Assumptions!$A$10),"",IF(AND($I74&lt;&gt;"",$I74&lt;TODAY()),"Past close date",IF(AND($H74&lt;&gt;"",IFERROR(TODAY()-$H74,0)&gt;IFERROR(VLOOKUP($F74,Assumptions!$A$5:$C$10,3,FALSE),99999)),"Review stage age",""))))</f>
        <v/>
      </c>
    </row>
    <row r="75">
      <c r="A75" s="19" t="n"/>
      <c r="B75" s="37" t="n"/>
      <c r="C75" s="21" t="n"/>
      <c r="D75" s="21" t="n"/>
      <c r="E75" s="21" t="n"/>
      <c r="F75" s="19" t="n"/>
      <c r="G75" s="38" t="n"/>
      <c r="H75" s="37" t="n"/>
      <c r="I75" s="37" t="n"/>
      <c r="J75" s="21" t="n"/>
      <c r="K75" s="23" t="n"/>
      <c r="L75" s="24">
        <f>IF($A75="","",IFERROR(VLOOKUP($F75,Assumptions!$A$5:$C$10,2,FALSE),""))</f>
        <v/>
      </c>
      <c r="M75" s="36">
        <f>IF(OR($A75="",$G75="",$L75=""),"",IFERROR($G75*$L75,""))</f>
        <v/>
      </c>
      <c r="N75" s="25">
        <f>IF(OR($A75="",$H75=""),"",MAX(0,TODAY()-$H75))</f>
        <v/>
      </c>
      <c r="O75" s="14">
        <f>IF($A75="","",IF(OR($F75=Assumptions!$A$9,$F75=Assumptions!$A$10),"",IF(AND($I75&lt;&gt;"",$I75&lt;TODAY()),"Past close date",IF(AND($H75&lt;&gt;"",IFERROR(TODAY()-$H75,0)&gt;IFERROR(VLOOKUP($F75,Assumptions!$A$5:$C$10,3,FALSE),99999)),"Review stage age",""))))</f>
        <v/>
      </c>
    </row>
    <row r="76">
      <c r="A76" s="19" t="n"/>
      <c r="B76" s="37" t="n"/>
      <c r="C76" s="21" t="n"/>
      <c r="D76" s="21" t="n"/>
      <c r="E76" s="21" t="n"/>
      <c r="F76" s="19" t="n"/>
      <c r="G76" s="38" t="n"/>
      <c r="H76" s="37" t="n"/>
      <c r="I76" s="37" t="n"/>
      <c r="J76" s="21" t="n"/>
      <c r="K76" s="23" t="n"/>
      <c r="L76" s="26">
        <f>IF($A76="","",IFERROR(VLOOKUP($F76,Assumptions!$A$5:$C$10,2,FALSE),""))</f>
        <v/>
      </c>
      <c r="M76" s="35">
        <f>IF(OR($A76="",$G76="",$L76=""),"",IFERROR($G76*$L76,""))</f>
        <v/>
      </c>
      <c r="N76" s="27">
        <f>IF(OR($A76="",$H76=""),"",MAX(0,TODAY()-$H76))</f>
        <v/>
      </c>
      <c r="O76" s="10">
        <f>IF($A76="","",IF(OR($F76=Assumptions!$A$9,$F76=Assumptions!$A$10),"",IF(AND($I76&lt;&gt;"",$I76&lt;TODAY()),"Past close date",IF(AND($H76&lt;&gt;"",IFERROR(TODAY()-$H76,0)&gt;IFERROR(VLOOKUP($F76,Assumptions!$A$5:$C$10,3,FALSE),99999)),"Review stage age",""))))</f>
        <v/>
      </c>
    </row>
    <row r="77">
      <c r="A77" s="19" t="n"/>
      <c r="B77" s="37" t="n"/>
      <c r="C77" s="21" t="n"/>
      <c r="D77" s="21" t="n"/>
      <c r="E77" s="21" t="n"/>
      <c r="F77" s="19" t="n"/>
      <c r="G77" s="38" t="n"/>
      <c r="H77" s="37" t="n"/>
      <c r="I77" s="37" t="n"/>
      <c r="J77" s="21" t="n"/>
      <c r="K77" s="23" t="n"/>
      <c r="L77" s="24">
        <f>IF($A77="","",IFERROR(VLOOKUP($F77,Assumptions!$A$5:$C$10,2,FALSE),""))</f>
        <v/>
      </c>
      <c r="M77" s="36">
        <f>IF(OR($A77="",$G77="",$L77=""),"",IFERROR($G77*$L77,""))</f>
        <v/>
      </c>
      <c r="N77" s="25">
        <f>IF(OR($A77="",$H77=""),"",MAX(0,TODAY()-$H77))</f>
        <v/>
      </c>
      <c r="O77" s="14">
        <f>IF($A77="","",IF(OR($F77=Assumptions!$A$9,$F77=Assumptions!$A$10),"",IF(AND($I77&lt;&gt;"",$I77&lt;TODAY()),"Past close date",IF(AND($H77&lt;&gt;"",IFERROR(TODAY()-$H77,0)&gt;IFERROR(VLOOKUP($F77,Assumptions!$A$5:$C$10,3,FALSE),99999)),"Review stage age",""))))</f>
        <v/>
      </c>
    </row>
    <row r="78">
      <c r="A78" s="19" t="n"/>
      <c r="B78" s="37" t="n"/>
      <c r="C78" s="21" t="n"/>
      <c r="D78" s="21" t="n"/>
      <c r="E78" s="21" t="n"/>
      <c r="F78" s="19" t="n"/>
      <c r="G78" s="38" t="n"/>
      <c r="H78" s="37" t="n"/>
      <c r="I78" s="37" t="n"/>
      <c r="J78" s="21" t="n"/>
      <c r="K78" s="23" t="n"/>
      <c r="L78" s="26">
        <f>IF($A78="","",IFERROR(VLOOKUP($F78,Assumptions!$A$5:$C$10,2,FALSE),""))</f>
        <v/>
      </c>
      <c r="M78" s="35">
        <f>IF(OR($A78="",$G78="",$L78=""),"",IFERROR($G78*$L78,""))</f>
        <v/>
      </c>
      <c r="N78" s="27">
        <f>IF(OR($A78="",$H78=""),"",MAX(0,TODAY()-$H78))</f>
        <v/>
      </c>
      <c r="O78" s="10">
        <f>IF($A78="","",IF(OR($F78=Assumptions!$A$9,$F78=Assumptions!$A$10),"",IF(AND($I78&lt;&gt;"",$I78&lt;TODAY()),"Past close date",IF(AND($H78&lt;&gt;"",IFERROR(TODAY()-$H78,0)&gt;IFERROR(VLOOKUP($F78,Assumptions!$A$5:$C$10,3,FALSE),99999)),"Review stage age",""))))</f>
        <v/>
      </c>
    </row>
    <row r="79">
      <c r="A79" s="19" t="n"/>
      <c r="B79" s="37" t="n"/>
      <c r="C79" s="21" t="n"/>
      <c r="D79" s="21" t="n"/>
      <c r="E79" s="21" t="n"/>
      <c r="F79" s="19" t="n"/>
      <c r="G79" s="38" t="n"/>
      <c r="H79" s="37" t="n"/>
      <c r="I79" s="37" t="n"/>
      <c r="J79" s="21" t="n"/>
      <c r="K79" s="23" t="n"/>
      <c r="L79" s="24">
        <f>IF($A79="","",IFERROR(VLOOKUP($F79,Assumptions!$A$5:$C$10,2,FALSE),""))</f>
        <v/>
      </c>
      <c r="M79" s="36">
        <f>IF(OR($A79="",$G79="",$L79=""),"",IFERROR($G79*$L79,""))</f>
        <v/>
      </c>
      <c r="N79" s="25">
        <f>IF(OR($A79="",$H79=""),"",MAX(0,TODAY()-$H79))</f>
        <v/>
      </c>
      <c r="O79" s="14">
        <f>IF($A79="","",IF(OR($F79=Assumptions!$A$9,$F79=Assumptions!$A$10),"",IF(AND($I79&lt;&gt;"",$I79&lt;TODAY()),"Past close date",IF(AND($H79&lt;&gt;"",IFERROR(TODAY()-$H79,0)&gt;IFERROR(VLOOKUP($F79,Assumptions!$A$5:$C$10,3,FALSE),99999)),"Review stage age",""))))</f>
        <v/>
      </c>
    </row>
    <row r="80">
      <c r="A80" s="19" t="n"/>
      <c r="B80" s="37" t="n"/>
      <c r="C80" s="21" t="n"/>
      <c r="D80" s="21" t="n"/>
      <c r="E80" s="21" t="n"/>
      <c r="F80" s="19" t="n"/>
      <c r="G80" s="38" t="n"/>
      <c r="H80" s="37" t="n"/>
      <c r="I80" s="37" t="n"/>
      <c r="J80" s="21" t="n"/>
      <c r="K80" s="23" t="n"/>
      <c r="L80" s="26">
        <f>IF($A80="","",IFERROR(VLOOKUP($F80,Assumptions!$A$5:$C$10,2,FALSE),""))</f>
        <v/>
      </c>
      <c r="M80" s="35">
        <f>IF(OR($A80="",$G80="",$L80=""),"",IFERROR($G80*$L80,""))</f>
        <v/>
      </c>
      <c r="N80" s="27">
        <f>IF(OR($A80="",$H80=""),"",MAX(0,TODAY()-$H80))</f>
        <v/>
      </c>
      <c r="O80" s="10">
        <f>IF($A80="","",IF(OR($F80=Assumptions!$A$9,$F80=Assumptions!$A$10),"",IF(AND($I80&lt;&gt;"",$I80&lt;TODAY()),"Past close date",IF(AND($H80&lt;&gt;"",IFERROR(TODAY()-$H80,0)&gt;IFERROR(VLOOKUP($F80,Assumptions!$A$5:$C$10,3,FALSE),99999)),"Review stage age",""))))</f>
        <v/>
      </c>
    </row>
    <row r="81">
      <c r="A81" s="19" t="n"/>
      <c r="B81" s="37" t="n"/>
      <c r="C81" s="21" t="n"/>
      <c r="D81" s="21" t="n"/>
      <c r="E81" s="21" t="n"/>
      <c r="F81" s="19" t="n"/>
      <c r="G81" s="38" t="n"/>
      <c r="H81" s="37" t="n"/>
      <c r="I81" s="37" t="n"/>
      <c r="J81" s="21" t="n"/>
      <c r="K81" s="23" t="n"/>
      <c r="L81" s="24">
        <f>IF($A81="","",IFERROR(VLOOKUP($F81,Assumptions!$A$5:$C$10,2,FALSE),""))</f>
        <v/>
      </c>
      <c r="M81" s="36">
        <f>IF(OR($A81="",$G81="",$L81=""),"",IFERROR($G81*$L81,""))</f>
        <v/>
      </c>
      <c r="N81" s="25">
        <f>IF(OR($A81="",$H81=""),"",MAX(0,TODAY()-$H81))</f>
        <v/>
      </c>
      <c r="O81" s="14">
        <f>IF($A81="","",IF(OR($F81=Assumptions!$A$9,$F81=Assumptions!$A$10),"",IF(AND($I81&lt;&gt;"",$I81&lt;TODAY()),"Past close date",IF(AND($H81&lt;&gt;"",IFERROR(TODAY()-$H81,0)&gt;IFERROR(VLOOKUP($F81,Assumptions!$A$5:$C$10,3,FALSE),99999)),"Review stage age",""))))</f>
        <v/>
      </c>
    </row>
    <row r="82">
      <c r="A82" s="19" t="n"/>
      <c r="B82" s="37" t="n"/>
      <c r="C82" s="21" t="n"/>
      <c r="D82" s="21" t="n"/>
      <c r="E82" s="21" t="n"/>
      <c r="F82" s="19" t="n"/>
      <c r="G82" s="38" t="n"/>
      <c r="H82" s="37" t="n"/>
      <c r="I82" s="37" t="n"/>
      <c r="J82" s="21" t="n"/>
      <c r="K82" s="23" t="n"/>
      <c r="L82" s="26">
        <f>IF($A82="","",IFERROR(VLOOKUP($F82,Assumptions!$A$5:$C$10,2,FALSE),""))</f>
        <v/>
      </c>
      <c r="M82" s="35">
        <f>IF(OR($A82="",$G82="",$L82=""),"",IFERROR($G82*$L82,""))</f>
        <v/>
      </c>
      <c r="N82" s="27">
        <f>IF(OR($A82="",$H82=""),"",MAX(0,TODAY()-$H82))</f>
        <v/>
      </c>
      <c r="O82" s="10">
        <f>IF($A82="","",IF(OR($F82=Assumptions!$A$9,$F82=Assumptions!$A$10),"",IF(AND($I82&lt;&gt;"",$I82&lt;TODAY()),"Past close date",IF(AND($H82&lt;&gt;"",IFERROR(TODAY()-$H82,0)&gt;IFERROR(VLOOKUP($F82,Assumptions!$A$5:$C$10,3,FALSE),99999)),"Review stage age",""))))</f>
        <v/>
      </c>
    </row>
    <row r="83">
      <c r="A83" s="19" t="n"/>
      <c r="B83" s="37" t="n"/>
      <c r="C83" s="21" t="n"/>
      <c r="D83" s="21" t="n"/>
      <c r="E83" s="21" t="n"/>
      <c r="F83" s="19" t="n"/>
      <c r="G83" s="38" t="n"/>
      <c r="H83" s="37" t="n"/>
      <c r="I83" s="37" t="n"/>
      <c r="J83" s="21" t="n"/>
      <c r="K83" s="23" t="n"/>
      <c r="L83" s="24">
        <f>IF($A83="","",IFERROR(VLOOKUP($F83,Assumptions!$A$5:$C$10,2,FALSE),""))</f>
        <v/>
      </c>
      <c r="M83" s="36">
        <f>IF(OR($A83="",$G83="",$L83=""),"",IFERROR($G83*$L83,""))</f>
        <v/>
      </c>
      <c r="N83" s="25">
        <f>IF(OR($A83="",$H83=""),"",MAX(0,TODAY()-$H83))</f>
        <v/>
      </c>
      <c r="O83" s="14">
        <f>IF($A83="","",IF(OR($F83=Assumptions!$A$9,$F83=Assumptions!$A$10),"",IF(AND($I83&lt;&gt;"",$I83&lt;TODAY()),"Past close date",IF(AND($H83&lt;&gt;"",IFERROR(TODAY()-$H83,0)&gt;IFERROR(VLOOKUP($F83,Assumptions!$A$5:$C$10,3,FALSE),99999)),"Review stage age",""))))</f>
        <v/>
      </c>
    </row>
    <row r="84">
      <c r="A84" s="19" t="n"/>
      <c r="B84" s="37" t="n"/>
      <c r="C84" s="21" t="n"/>
      <c r="D84" s="21" t="n"/>
      <c r="E84" s="21" t="n"/>
      <c r="F84" s="19" t="n"/>
      <c r="G84" s="38" t="n"/>
      <c r="H84" s="37" t="n"/>
      <c r="I84" s="37" t="n"/>
      <c r="J84" s="21" t="n"/>
      <c r="K84" s="23" t="n"/>
      <c r="L84" s="26">
        <f>IF($A84="","",IFERROR(VLOOKUP($F84,Assumptions!$A$5:$C$10,2,FALSE),""))</f>
        <v/>
      </c>
      <c r="M84" s="35">
        <f>IF(OR($A84="",$G84="",$L84=""),"",IFERROR($G84*$L84,""))</f>
        <v/>
      </c>
      <c r="N84" s="27">
        <f>IF(OR($A84="",$H84=""),"",MAX(0,TODAY()-$H84))</f>
        <v/>
      </c>
      <c r="O84" s="10">
        <f>IF($A84="","",IF(OR($F84=Assumptions!$A$9,$F84=Assumptions!$A$10),"",IF(AND($I84&lt;&gt;"",$I84&lt;TODAY()),"Past close date",IF(AND($H84&lt;&gt;"",IFERROR(TODAY()-$H84,0)&gt;IFERROR(VLOOKUP($F84,Assumptions!$A$5:$C$10,3,FALSE),99999)),"Review stage age",""))))</f>
        <v/>
      </c>
    </row>
    <row r="85">
      <c r="A85" s="19" t="n"/>
      <c r="B85" s="37" t="n"/>
      <c r="C85" s="21" t="n"/>
      <c r="D85" s="21" t="n"/>
      <c r="E85" s="21" t="n"/>
      <c r="F85" s="19" t="n"/>
      <c r="G85" s="38" t="n"/>
      <c r="H85" s="37" t="n"/>
      <c r="I85" s="37" t="n"/>
      <c r="J85" s="21" t="n"/>
      <c r="K85" s="23" t="n"/>
      <c r="L85" s="24">
        <f>IF($A85="","",IFERROR(VLOOKUP($F85,Assumptions!$A$5:$C$10,2,FALSE),""))</f>
        <v/>
      </c>
      <c r="M85" s="36">
        <f>IF(OR($A85="",$G85="",$L85=""),"",IFERROR($G85*$L85,""))</f>
        <v/>
      </c>
      <c r="N85" s="25">
        <f>IF(OR($A85="",$H85=""),"",MAX(0,TODAY()-$H85))</f>
        <v/>
      </c>
      <c r="O85" s="14">
        <f>IF($A85="","",IF(OR($F85=Assumptions!$A$9,$F85=Assumptions!$A$10),"",IF(AND($I85&lt;&gt;"",$I85&lt;TODAY()),"Past close date",IF(AND($H85&lt;&gt;"",IFERROR(TODAY()-$H85,0)&gt;IFERROR(VLOOKUP($F85,Assumptions!$A$5:$C$10,3,FALSE),99999)),"Review stage age",""))))</f>
        <v/>
      </c>
    </row>
    <row r="86">
      <c r="A86" s="19" t="n"/>
      <c r="B86" s="37" t="n"/>
      <c r="C86" s="21" t="n"/>
      <c r="D86" s="21" t="n"/>
      <c r="E86" s="21" t="n"/>
      <c r="F86" s="19" t="n"/>
      <c r="G86" s="38" t="n"/>
      <c r="H86" s="37" t="n"/>
      <c r="I86" s="37" t="n"/>
      <c r="J86" s="21" t="n"/>
      <c r="K86" s="23" t="n"/>
      <c r="L86" s="26">
        <f>IF($A86="","",IFERROR(VLOOKUP($F86,Assumptions!$A$5:$C$10,2,FALSE),""))</f>
        <v/>
      </c>
      <c r="M86" s="35">
        <f>IF(OR($A86="",$G86="",$L86=""),"",IFERROR($G86*$L86,""))</f>
        <v/>
      </c>
      <c r="N86" s="27">
        <f>IF(OR($A86="",$H86=""),"",MAX(0,TODAY()-$H86))</f>
        <v/>
      </c>
      <c r="O86" s="10">
        <f>IF($A86="","",IF(OR($F86=Assumptions!$A$9,$F86=Assumptions!$A$10),"",IF(AND($I86&lt;&gt;"",$I86&lt;TODAY()),"Past close date",IF(AND($H86&lt;&gt;"",IFERROR(TODAY()-$H86,0)&gt;IFERROR(VLOOKUP($F86,Assumptions!$A$5:$C$10,3,FALSE),99999)),"Review stage age",""))))</f>
        <v/>
      </c>
    </row>
    <row r="87">
      <c r="A87" s="19" t="n"/>
      <c r="B87" s="37" t="n"/>
      <c r="C87" s="21" t="n"/>
      <c r="D87" s="21" t="n"/>
      <c r="E87" s="21" t="n"/>
      <c r="F87" s="19" t="n"/>
      <c r="G87" s="38" t="n"/>
      <c r="H87" s="37" t="n"/>
      <c r="I87" s="37" t="n"/>
      <c r="J87" s="21" t="n"/>
      <c r="K87" s="23" t="n"/>
      <c r="L87" s="24">
        <f>IF($A87="","",IFERROR(VLOOKUP($F87,Assumptions!$A$5:$C$10,2,FALSE),""))</f>
        <v/>
      </c>
      <c r="M87" s="36">
        <f>IF(OR($A87="",$G87="",$L87=""),"",IFERROR($G87*$L87,""))</f>
        <v/>
      </c>
      <c r="N87" s="25">
        <f>IF(OR($A87="",$H87=""),"",MAX(0,TODAY()-$H87))</f>
        <v/>
      </c>
      <c r="O87" s="14">
        <f>IF($A87="","",IF(OR($F87=Assumptions!$A$9,$F87=Assumptions!$A$10),"",IF(AND($I87&lt;&gt;"",$I87&lt;TODAY()),"Past close date",IF(AND($H87&lt;&gt;"",IFERROR(TODAY()-$H87,0)&gt;IFERROR(VLOOKUP($F87,Assumptions!$A$5:$C$10,3,FALSE),99999)),"Review stage age",""))))</f>
        <v/>
      </c>
    </row>
    <row r="88">
      <c r="A88" s="19" t="n"/>
      <c r="B88" s="37" t="n"/>
      <c r="C88" s="21" t="n"/>
      <c r="D88" s="21" t="n"/>
      <c r="E88" s="21" t="n"/>
      <c r="F88" s="19" t="n"/>
      <c r="G88" s="38" t="n"/>
      <c r="H88" s="37" t="n"/>
      <c r="I88" s="37" t="n"/>
      <c r="J88" s="21" t="n"/>
      <c r="K88" s="23" t="n"/>
      <c r="L88" s="26">
        <f>IF($A88="","",IFERROR(VLOOKUP($F88,Assumptions!$A$5:$C$10,2,FALSE),""))</f>
        <v/>
      </c>
      <c r="M88" s="35">
        <f>IF(OR($A88="",$G88="",$L88=""),"",IFERROR($G88*$L88,""))</f>
        <v/>
      </c>
      <c r="N88" s="27">
        <f>IF(OR($A88="",$H88=""),"",MAX(0,TODAY()-$H88))</f>
        <v/>
      </c>
      <c r="O88" s="10">
        <f>IF($A88="","",IF(OR($F88=Assumptions!$A$9,$F88=Assumptions!$A$10),"",IF(AND($I88&lt;&gt;"",$I88&lt;TODAY()),"Past close date",IF(AND($H88&lt;&gt;"",IFERROR(TODAY()-$H88,0)&gt;IFERROR(VLOOKUP($F88,Assumptions!$A$5:$C$10,3,FALSE),99999)),"Review stage age",""))))</f>
        <v/>
      </c>
    </row>
    <row r="89">
      <c r="A89" s="19" t="n"/>
      <c r="B89" s="37" t="n"/>
      <c r="C89" s="21" t="n"/>
      <c r="D89" s="21" t="n"/>
      <c r="E89" s="21" t="n"/>
      <c r="F89" s="19" t="n"/>
      <c r="G89" s="38" t="n"/>
      <c r="H89" s="37" t="n"/>
      <c r="I89" s="37" t="n"/>
      <c r="J89" s="21" t="n"/>
      <c r="K89" s="23" t="n"/>
      <c r="L89" s="24">
        <f>IF($A89="","",IFERROR(VLOOKUP($F89,Assumptions!$A$5:$C$10,2,FALSE),""))</f>
        <v/>
      </c>
      <c r="M89" s="36">
        <f>IF(OR($A89="",$G89="",$L89=""),"",IFERROR($G89*$L89,""))</f>
        <v/>
      </c>
      <c r="N89" s="25">
        <f>IF(OR($A89="",$H89=""),"",MAX(0,TODAY()-$H89))</f>
        <v/>
      </c>
      <c r="O89" s="14">
        <f>IF($A89="","",IF(OR($F89=Assumptions!$A$9,$F89=Assumptions!$A$10),"",IF(AND($I89&lt;&gt;"",$I89&lt;TODAY()),"Past close date",IF(AND($H89&lt;&gt;"",IFERROR(TODAY()-$H89,0)&gt;IFERROR(VLOOKUP($F89,Assumptions!$A$5:$C$10,3,FALSE),99999)),"Review stage age",""))))</f>
        <v/>
      </c>
    </row>
    <row r="90">
      <c r="A90" s="19" t="n"/>
      <c r="B90" s="37" t="n"/>
      <c r="C90" s="21" t="n"/>
      <c r="D90" s="21" t="n"/>
      <c r="E90" s="21" t="n"/>
      <c r="F90" s="19" t="n"/>
      <c r="G90" s="38" t="n"/>
      <c r="H90" s="37" t="n"/>
      <c r="I90" s="37" t="n"/>
      <c r="J90" s="21" t="n"/>
      <c r="K90" s="23" t="n"/>
      <c r="L90" s="26">
        <f>IF($A90="","",IFERROR(VLOOKUP($F90,Assumptions!$A$5:$C$10,2,FALSE),""))</f>
        <v/>
      </c>
      <c r="M90" s="35">
        <f>IF(OR($A90="",$G90="",$L90=""),"",IFERROR($G90*$L90,""))</f>
        <v/>
      </c>
      <c r="N90" s="27">
        <f>IF(OR($A90="",$H90=""),"",MAX(0,TODAY()-$H90))</f>
        <v/>
      </c>
      <c r="O90" s="10">
        <f>IF($A90="","",IF(OR($F90=Assumptions!$A$9,$F90=Assumptions!$A$10),"",IF(AND($I90&lt;&gt;"",$I90&lt;TODAY()),"Past close date",IF(AND($H90&lt;&gt;"",IFERROR(TODAY()-$H90,0)&gt;IFERROR(VLOOKUP($F90,Assumptions!$A$5:$C$10,3,FALSE),99999)),"Review stage age",""))))</f>
        <v/>
      </c>
    </row>
    <row r="91">
      <c r="A91" s="19" t="n"/>
      <c r="B91" s="37" t="n"/>
      <c r="C91" s="21" t="n"/>
      <c r="D91" s="21" t="n"/>
      <c r="E91" s="21" t="n"/>
      <c r="F91" s="19" t="n"/>
      <c r="G91" s="38" t="n"/>
      <c r="H91" s="37" t="n"/>
      <c r="I91" s="37" t="n"/>
      <c r="J91" s="21" t="n"/>
      <c r="K91" s="23" t="n"/>
      <c r="L91" s="24">
        <f>IF($A91="","",IFERROR(VLOOKUP($F91,Assumptions!$A$5:$C$10,2,FALSE),""))</f>
        <v/>
      </c>
      <c r="M91" s="36">
        <f>IF(OR($A91="",$G91="",$L91=""),"",IFERROR($G91*$L91,""))</f>
        <v/>
      </c>
      <c r="N91" s="25">
        <f>IF(OR($A91="",$H91=""),"",MAX(0,TODAY()-$H91))</f>
        <v/>
      </c>
      <c r="O91" s="14">
        <f>IF($A91="","",IF(OR($F91=Assumptions!$A$9,$F91=Assumptions!$A$10),"",IF(AND($I91&lt;&gt;"",$I91&lt;TODAY()),"Past close date",IF(AND($H91&lt;&gt;"",IFERROR(TODAY()-$H91,0)&gt;IFERROR(VLOOKUP($F91,Assumptions!$A$5:$C$10,3,FALSE),99999)),"Review stage age",""))))</f>
        <v/>
      </c>
    </row>
    <row r="92">
      <c r="A92" s="19" t="n"/>
      <c r="B92" s="37" t="n"/>
      <c r="C92" s="21" t="n"/>
      <c r="D92" s="21" t="n"/>
      <c r="E92" s="21" t="n"/>
      <c r="F92" s="19" t="n"/>
      <c r="G92" s="38" t="n"/>
      <c r="H92" s="37" t="n"/>
      <c r="I92" s="37" t="n"/>
      <c r="J92" s="21" t="n"/>
      <c r="K92" s="23" t="n"/>
      <c r="L92" s="26">
        <f>IF($A92="","",IFERROR(VLOOKUP($F92,Assumptions!$A$5:$C$10,2,FALSE),""))</f>
        <v/>
      </c>
      <c r="M92" s="35">
        <f>IF(OR($A92="",$G92="",$L92=""),"",IFERROR($G92*$L92,""))</f>
        <v/>
      </c>
      <c r="N92" s="27">
        <f>IF(OR($A92="",$H92=""),"",MAX(0,TODAY()-$H92))</f>
        <v/>
      </c>
      <c r="O92" s="10">
        <f>IF($A92="","",IF(OR($F92=Assumptions!$A$9,$F92=Assumptions!$A$10),"",IF(AND($I92&lt;&gt;"",$I92&lt;TODAY()),"Past close date",IF(AND($H92&lt;&gt;"",IFERROR(TODAY()-$H92,0)&gt;IFERROR(VLOOKUP($F92,Assumptions!$A$5:$C$10,3,FALSE),99999)),"Review stage age",""))))</f>
        <v/>
      </c>
    </row>
    <row r="93">
      <c r="A93" s="19" t="n"/>
      <c r="B93" s="37" t="n"/>
      <c r="C93" s="21" t="n"/>
      <c r="D93" s="21" t="n"/>
      <c r="E93" s="21" t="n"/>
      <c r="F93" s="19" t="n"/>
      <c r="G93" s="38" t="n"/>
      <c r="H93" s="37" t="n"/>
      <c r="I93" s="37" t="n"/>
      <c r="J93" s="21" t="n"/>
      <c r="K93" s="23" t="n"/>
      <c r="L93" s="24">
        <f>IF($A93="","",IFERROR(VLOOKUP($F93,Assumptions!$A$5:$C$10,2,FALSE),""))</f>
        <v/>
      </c>
      <c r="M93" s="36">
        <f>IF(OR($A93="",$G93="",$L93=""),"",IFERROR($G93*$L93,""))</f>
        <v/>
      </c>
      <c r="N93" s="25">
        <f>IF(OR($A93="",$H93=""),"",MAX(0,TODAY()-$H93))</f>
        <v/>
      </c>
      <c r="O93" s="14">
        <f>IF($A93="","",IF(OR($F93=Assumptions!$A$9,$F93=Assumptions!$A$10),"",IF(AND($I93&lt;&gt;"",$I93&lt;TODAY()),"Past close date",IF(AND($H93&lt;&gt;"",IFERROR(TODAY()-$H93,0)&gt;IFERROR(VLOOKUP($F93,Assumptions!$A$5:$C$10,3,FALSE),99999)),"Review stage age",""))))</f>
        <v/>
      </c>
    </row>
    <row r="94">
      <c r="A94" s="19" t="n"/>
      <c r="B94" s="37" t="n"/>
      <c r="C94" s="21" t="n"/>
      <c r="D94" s="21" t="n"/>
      <c r="E94" s="21" t="n"/>
      <c r="F94" s="19" t="n"/>
      <c r="G94" s="38" t="n"/>
      <c r="H94" s="37" t="n"/>
      <c r="I94" s="37" t="n"/>
      <c r="J94" s="21" t="n"/>
      <c r="K94" s="23" t="n"/>
      <c r="L94" s="26">
        <f>IF($A94="","",IFERROR(VLOOKUP($F94,Assumptions!$A$5:$C$10,2,FALSE),""))</f>
        <v/>
      </c>
      <c r="M94" s="35">
        <f>IF(OR($A94="",$G94="",$L94=""),"",IFERROR($G94*$L94,""))</f>
        <v/>
      </c>
      <c r="N94" s="27">
        <f>IF(OR($A94="",$H94=""),"",MAX(0,TODAY()-$H94))</f>
        <v/>
      </c>
      <c r="O94" s="10">
        <f>IF($A94="","",IF(OR($F94=Assumptions!$A$9,$F94=Assumptions!$A$10),"",IF(AND($I94&lt;&gt;"",$I94&lt;TODAY()),"Past close date",IF(AND($H94&lt;&gt;"",IFERROR(TODAY()-$H94,0)&gt;IFERROR(VLOOKUP($F94,Assumptions!$A$5:$C$10,3,FALSE),99999)),"Review stage age",""))))</f>
        <v/>
      </c>
    </row>
    <row r="95">
      <c r="A95" s="19" t="n"/>
      <c r="B95" s="37" t="n"/>
      <c r="C95" s="21" t="n"/>
      <c r="D95" s="21" t="n"/>
      <c r="E95" s="21" t="n"/>
      <c r="F95" s="19" t="n"/>
      <c r="G95" s="38" t="n"/>
      <c r="H95" s="37" t="n"/>
      <c r="I95" s="37" t="n"/>
      <c r="J95" s="21" t="n"/>
      <c r="K95" s="23" t="n"/>
      <c r="L95" s="24">
        <f>IF($A95="","",IFERROR(VLOOKUP($F95,Assumptions!$A$5:$C$10,2,FALSE),""))</f>
        <v/>
      </c>
      <c r="M95" s="36">
        <f>IF(OR($A95="",$G95="",$L95=""),"",IFERROR($G95*$L95,""))</f>
        <v/>
      </c>
      <c r="N95" s="25">
        <f>IF(OR($A95="",$H95=""),"",MAX(0,TODAY()-$H95))</f>
        <v/>
      </c>
      <c r="O95" s="14">
        <f>IF($A95="","",IF(OR($F95=Assumptions!$A$9,$F95=Assumptions!$A$10),"",IF(AND($I95&lt;&gt;"",$I95&lt;TODAY()),"Past close date",IF(AND($H95&lt;&gt;"",IFERROR(TODAY()-$H95,0)&gt;IFERROR(VLOOKUP($F95,Assumptions!$A$5:$C$10,3,FALSE),99999)),"Review stage age",""))))</f>
        <v/>
      </c>
    </row>
    <row r="96">
      <c r="A96" s="19" t="n"/>
      <c r="B96" s="37" t="n"/>
      <c r="C96" s="21" t="n"/>
      <c r="D96" s="21" t="n"/>
      <c r="E96" s="21" t="n"/>
      <c r="F96" s="19" t="n"/>
      <c r="G96" s="38" t="n"/>
      <c r="H96" s="37" t="n"/>
      <c r="I96" s="37" t="n"/>
      <c r="J96" s="21" t="n"/>
      <c r="K96" s="23" t="n"/>
      <c r="L96" s="26">
        <f>IF($A96="","",IFERROR(VLOOKUP($F96,Assumptions!$A$5:$C$10,2,FALSE),""))</f>
        <v/>
      </c>
      <c r="M96" s="35">
        <f>IF(OR($A96="",$G96="",$L96=""),"",IFERROR($G96*$L96,""))</f>
        <v/>
      </c>
      <c r="N96" s="27">
        <f>IF(OR($A96="",$H96=""),"",MAX(0,TODAY()-$H96))</f>
        <v/>
      </c>
      <c r="O96" s="10">
        <f>IF($A96="","",IF(OR($F96=Assumptions!$A$9,$F96=Assumptions!$A$10),"",IF(AND($I96&lt;&gt;"",$I96&lt;TODAY()),"Past close date",IF(AND($H96&lt;&gt;"",IFERROR(TODAY()-$H96,0)&gt;IFERROR(VLOOKUP($F96,Assumptions!$A$5:$C$10,3,FALSE),99999)),"Review stage age",""))))</f>
        <v/>
      </c>
    </row>
    <row r="97">
      <c r="A97" s="19" t="n"/>
      <c r="B97" s="37" t="n"/>
      <c r="C97" s="21" t="n"/>
      <c r="D97" s="21" t="n"/>
      <c r="E97" s="21" t="n"/>
      <c r="F97" s="19" t="n"/>
      <c r="G97" s="38" t="n"/>
      <c r="H97" s="37" t="n"/>
      <c r="I97" s="37" t="n"/>
      <c r="J97" s="21" t="n"/>
      <c r="K97" s="23" t="n"/>
      <c r="L97" s="24">
        <f>IF($A97="","",IFERROR(VLOOKUP($F97,Assumptions!$A$5:$C$10,2,FALSE),""))</f>
        <v/>
      </c>
      <c r="M97" s="36">
        <f>IF(OR($A97="",$G97="",$L97=""),"",IFERROR($G97*$L97,""))</f>
        <v/>
      </c>
      <c r="N97" s="25">
        <f>IF(OR($A97="",$H97=""),"",MAX(0,TODAY()-$H97))</f>
        <v/>
      </c>
      <c r="O97" s="14">
        <f>IF($A97="","",IF(OR($F97=Assumptions!$A$9,$F97=Assumptions!$A$10),"",IF(AND($I97&lt;&gt;"",$I97&lt;TODAY()),"Past close date",IF(AND($H97&lt;&gt;"",IFERROR(TODAY()-$H97,0)&gt;IFERROR(VLOOKUP($F97,Assumptions!$A$5:$C$10,3,FALSE),99999)),"Review stage age",""))))</f>
        <v/>
      </c>
    </row>
    <row r="98">
      <c r="A98" s="19" t="n"/>
      <c r="B98" s="37" t="n"/>
      <c r="C98" s="21" t="n"/>
      <c r="D98" s="21" t="n"/>
      <c r="E98" s="21" t="n"/>
      <c r="F98" s="19" t="n"/>
      <c r="G98" s="38" t="n"/>
      <c r="H98" s="37" t="n"/>
      <c r="I98" s="37" t="n"/>
      <c r="J98" s="21" t="n"/>
      <c r="K98" s="23" t="n"/>
      <c r="L98" s="26">
        <f>IF($A98="","",IFERROR(VLOOKUP($F98,Assumptions!$A$5:$C$10,2,FALSE),""))</f>
        <v/>
      </c>
      <c r="M98" s="35">
        <f>IF(OR($A98="",$G98="",$L98=""),"",IFERROR($G98*$L98,""))</f>
        <v/>
      </c>
      <c r="N98" s="27">
        <f>IF(OR($A98="",$H98=""),"",MAX(0,TODAY()-$H98))</f>
        <v/>
      </c>
      <c r="O98" s="10">
        <f>IF($A98="","",IF(OR($F98=Assumptions!$A$9,$F98=Assumptions!$A$10),"",IF(AND($I98&lt;&gt;"",$I98&lt;TODAY()),"Past close date",IF(AND($H98&lt;&gt;"",IFERROR(TODAY()-$H98,0)&gt;IFERROR(VLOOKUP($F98,Assumptions!$A$5:$C$10,3,FALSE),99999)),"Review stage age",""))))</f>
        <v/>
      </c>
    </row>
    <row r="99">
      <c r="A99" s="19" t="n"/>
      <c r="B99" s="37" t="n"/>
      <c r="C99" s="21" t="n"/>
      <c r="D99" s="21" t="n"/>
      <c r="E99" s="21" t="n"/>
      <c r="F99" s="19" t="n"/>
      <c r="G99" s="38" t="n"/>
      <c r="H99" s="37" t="n"/>
      <c r="I99" s="37" t="n"/>
      <c r="J99" s="21" t="n"/>
      <c r="K99" s="23" t="n"/>
      <c r="L99" s="24">
        <f>IF($A99="","",IFERROR(VLOOKUP($F99,Assumptions!$A$5:$C$10,2,FALSE),""))</f>
        <v/>
      </c>
      <c r="M99" s="36">
        <f>IF(OR($A99="",$G99="",$L99=""),"",IFERROR($G99*$L99,""))</f>
        <v/>
      </c>
      <c r="N99" s="25">
        <f>IF(OR($A99="",$H99=""),"",MAX(0,TODAY()-$H99))</f>
        <v/>
      </c>
      <c r="O99" s="14">
        <f>IF($A99="","",IF(OR($F99=Assumptions!$A$9,$F99=Assumptions!$A$10),"",IF(AND($I99&lt;&gt;"",$I99&lt;TODAY()),"Past close date",IF(AND($H99&lt;&gt;"",IFERROR(TODAY()-$H99,0)&gt;IFERROR(VLOOKUP($F99,Assumptions!$A$5:$C$10,3,FALSE),99999)),"Review stage age",""))))</f>
        <v/>
      </c>
    </row>
    <row r="100">
      <c r="A100" s="19" t="n"/>
      <c r="B100" s="37" t="n"/>
      <c r="C100" s="21" t="n"/>
      <c r="D100" s="21" t="n"/>
      <c r="E100" s="21" t="n"/>
      <c r="F100" s="19" t="n"/>
      <c r="G100" s="38" t="n"/>
      <c r="H100" s="37" t="n"/>
      <c r="I100" s="37" t="n"/>
      <c r="J100" s="21" t="n"/>
      <c r="K100" s="23" t="n"/>
      <c r="L100" s="26">
        <f>IF($A100="","",IFERROR(VLOOKUP($F100,Assumptions!$A$5:$C$10,2,FALSE),""))</f>
        <v/>
      </c>
      <c r="M100" s="35">
        <f>IF(OR($A100="",$G100="",$L100=""),"",IFERROR($G100*$L100,""))</f>
        <v/>
      </c>
      <c r="N100" s="27">
        <f>IF(OR($A100="",$H100=""),"",MAX(0,TODAY()-$H100))</f>
        <v/>
      </c>
      <c r="O100" s="10">
        <f>IF($A100="","",IF(OR($F100=Assumptions!$A$9,$F100=Assumptions!$A$10),"",IF(AND($I100&lt;&gt;"",$I100&lt;TODAY()),"Past close date",IF(AND($H100&lt;&gt;"",IFERROR(TODAY()-$H100,0)&gt;IFERROR(VLOOKUP($F100,Assumptions!$A$5:$C$10,3,FALSE),99999)),"Review stage age",""))))</f>
        <v/>
      </c>
    </row>
    <row r="101">
      <c r="A101" s="19" t="n"/>
      <c r="B101" s="37" t="n"/>
      <c r="C101" s="21" t="n"/>
      <c r="D101" s="21" t="n"/>
      <c r="E101" s="21" t="n"/>
      <c r="F101" s="19" t="n"/>
      <c r="G101" s="38" t="n"/>
      <c r="H101" s="37" t="n"/>
      <c r="I101" s="37" t="n"/>
      <c r="J101" s="21" t="n"/>
      <c r="K101" s="23" t="n"/>
      <c r="L101" s="24">
        <f>IF($A101="","",IFERROR(VLOOKUP($F101,Assumptions!$A$5:$C$10,2,FALSE),""))</f>
        <v/>
      </c>
      <c r="M101" s="36">
        <f>IF(OR($A101="",$G101="",$L101=""),"",IFERROR($G101*$L101,""))</f>
        <v/>
      </c>
      <c r="N101" s="25">
        <f>IF(OR($A101="",$H101=""),"",MAX(0,TODAY()-$H101))</f>
        <v/>
      </c>
      <c r="O101" s="14">
        <f>IF($A101="","",IF(OR($F101=Assumptions!$A$9,$F101=Assumptions!$A$10),"",IF(AND($I101&lt;&gt;"",$I101&lt;TODAY()),"Past close date",IF(AND($H101&lt;&gt;"",IFERROR(TODAY()-$H101,0)&gt;IFERROR(VLOOKUP($F101,Assumptions!$A$5:$C$10,3,FALSE),99999)),"Review stage age",""))))</f>
        <v/>
      </c>
    </row>
    <row r="102">
      <c r="A102" s="19" t="n"/>
      <c r="B102" s="37" t="n"/>
      <c r="C102" s="21" t="n"/>
      <c r="D102" s="21" t="n"/>
      <c r="E102" s="21" t="n"/>
      <c r="F102" s="19" t="n"/>
      <c r="G102" s="38" t="n"/>
      <c r="H102" s="37" t="n"/>
      <c r="I102" s="37" t="n"/>
      <c r="J102" s="21" t="n"/>
      <c r="K102" s="23" t="n"/>
      <c r="L102" s="26">
        <f>IF($A102="","",IFERROR(VLOOKUP($F102,Assumptions!$A$5:$C$10,2,FALSE),""))</f>
        <v/>
      </c>
      <c r="M102" s="35">
        <f>IF(OR($A102="",$G102="",$L102=""),"",IFERROR($G102*$L102,""))</f>
        <v/>
      </c>
      <c r="N102" s="27">
        <f>IF(OR($A102="",$H102=""),"",MAX(0,TODAY()-$H102))</f>
        <v/>
      </c>
      <c r="O102" s="10">
        <f>IF($A102="","",IF(OR($F102=Assumptions!$A$9,$F102=Assumptions!$A$10),"",IF(AND($I102&lt;&gt;"",$I102&lt;TODAY()),"Past close date",IF(AND($H102&lt;&gt;"",IFERROR(TODAY()-$H102,0)&gt;IFERROR(VLOOKUP($F102,Assumptions!$A$5:$C$10,3,FALSE),99999)),"Review stage age",""))))</f>
        <v/>
      </c>
    </row>
    <row r="103">
      <c r="A103" s="19" t="n"/>
      <c r="B103" s="37" t="n"/>
      <c r="C103" s="21" t="n"/>
      <c r="D103" s="21" t="n"/>
      <c r="E103" s="21" t="n"/>
      <c r="F103" s="19" t="n"/>
      <c r="G103" s="38" t="n"/>
      <c r="H103" s="37" t="n"/>
      <c r="I103" s="37" t="n"/>
      <c r="J103" s="21" t="n"/>
      <c r="K103" s="23" t="n"/>
      <c r="L103" s="24">
        <f>IF($A103="","",IFERROR(VLOOKUP($F103,Assumptions!$A$5:$C$10,2,FALSE),""))</f>
        <v/>
      </c>
      <c r="M103" s="36">
        <f>IF(OR($A103="",$G103="",$L103=""),"",IFERROR($G103*$L103,""))</f>
        <v/>
      </c>
      <c r="N103" s="25">
        <f>IF(OR($A103="",$H103=""),"",MAX(0,TODAY()-$H103))</f>
        <v/>
      </c>
      <c r="O103" s="14">
        <f>IF($A103="","",IF(OR($F103=Assumptions!$A$9,$F103=Assumptions!$A$10),"",IF(AND($I103&lt;&gt;"",$I103&lt;TODAY()),"Past close date",IF(AND($H103&lt;&gt;"",IFERROR(TODAY()-$H103,0)&gt;IFERROR(VLOOKUP($F103,Assumptions!$A$5:$C$10,3,FALSE),99999)),"Review stage age",""))))</f>
        <v/>
      </c>
    </row>
    <row r="104">
      <c r="A104" s="19" t="n"/>
      <c r="B104" s="37" t="n"/>
      <c r="C104" s="21" t="n"/>
      <c r="D104" s="21" t="n"/>
      <c r="E104" s="21" t="n"/>
      <c r="F104" s="19" t="n"/>
      <c r="G104" s="38" t="n"/>
      <c r="H104" s="37" t="n"/>
      <c r="I104" s="37" t="n"/>
      <c r="J104" s="21" t="n"/>
      <c r="K104" s="23" t="n"/>
      <c r="L104" s="26">
        <f>IF($A104="","",IFERROR(VLOOKUP($F104,Assumptions!$A$5:$C$10,2,FALSE),""))</f>
        <v/>
      </c>
      <c r="M104" s="35">
        <f>IF(OR($A104="",$G104="",$L104=""),"",IFERROR($G104*$L104,""))</f>
        <v/>
      </c>
      <c r="N104" s="27">
        <f>IF(OR($A104="",$H104=""),"",MAX(0,TODAY()-$H104))</f>
        <v/>
      </c>
      <c r="O104" s="10">
        <f>IF($A104="","",IF(OR($F104=Assumptions!$A$9,$F104=Assumptions!$A$10),"",IF(AND($I104&lt;&gt;"",$I104&lt;TODAY()),"Past close date",IF(AND($H104&lt;&gt;"",IFERROR(TODAY()-$H104,0)&gt;IFERROR(VLOOKUP($F104,Assumptions!$A$5:$C$10,3,FALSE),99999)),"Review stage age",""))))</f>
        <v/>
      </c>
    </row>
  </sheetData>
  <autoFilter ref="A4:O104"/>
  <mergeCells count="1">
    <mergeCell ref="A1:O1"/>
  </mergeCells>
  <conditionalFormatting sqref="O5:O104">
    <cfRule type="expression" priority="1" dxfId="0">
      <formula>$O5="Past close date"</formula>
    </cfRule>
    <cfRule type="expression" priority="2" dxfId="1">
      <formula>$O5="Review stage age"</formula>
    </cfRule>
  </conditionalFormatting>
  <dataValidations count="7">
    <dataValidation sqref="A5:A104" showDropDown="0" showInputMessage="1" showErrorMessage="1" allowBlank="0" errorTitle="Duplicate opportunity ID" error="Enter a blank or a unique opportunity ID." promptTitle="Opportunity ID" prompt="Use a unique administrative identifier." type="custom">
      <formula1>=OR(A5="",COUNTIF($A$5:$A$104,A5)=1)</formula1>
    </dataValidation>
    <dataValidation sqref="D5:D104" showDropDown="0" showInputMessage="0" showErrorMessage="1" allowBlank="0" errorTitle="Check line of business" error="Select a line of business from the editable assumptions list." type="list">
      <formula1>INDIRECT("'Assumptions'!$E$5:$E$10")</formula1>
    </dataValidation>
    <dataValidation sqref="E5:E104" showDropDown="0" showInputMessage="0" showErrorMessage="1" allowBlank="0" errorTitle="Check owner" error="Select an owner from the editable assumptions list." type="list">
      <formula1>INDIRECT("'Assumptions'!$G$5:$G$8")</formula1>
    </dataValidation>
    <dataValidation sqref="F5:F104" showDropDown="0" showInputMessage="1" showErrorMessage="1" allowBlank="0" errorTitle="Check stage" error="Select a stage from the editable funnel list." promptTitle="Funnel stage" prompt="The stage controls probability and stage-age calculations." type="list">
      <formula1>INDIRECT("'Assumptions'!$A$5:$A$10")</formula1>
    </dataValidation>
    <dataValidation sqref="J5:J104" showDropDown="0" showInputMessage="0" showErrorMessage="1" allowBlank="0" errorTitle="Check lead source" error="Select a lead source from the editable assumptions list." type="list">
      <formula1>INDIRECT("'Assumptions'!$I$5:$I$10")</formula1>
    </dataValidation>
    <dataValidation sqref="B5:B104 H5:I104" showDropDown="0" showInputMessage="1" showErrorMessage="1" allowBlank="0" errorTitle="Check date" error="Enter a date within the editable date limits on the Assumptions sheet." promptTitle="Administrative date" prompt="Use MM/DD/YYYY." type="date" operator="between">
      <formula1>INDIRECT("'Assumptions'!$L$5")</formula1>
      <formula2>INDIRECT("'Assumptions'!$L$6")</formula2>
    </dataValidation>
    <dataValidation sqref="G5:G104" showDropDown="0" showInputMessage="1" showErrorMessage="1" allowBlank="0" errorTitle="Check estimated premium" error="Enter zero through the editable maximum estimated premium." promptTitle="Estimated premium" prompt="Enter an administrative estimate in US dollars." type="decimal" operator="between">
      <formula1>0</formula1>
      <formula2>INDIRECT("'Assumptions'!$L$7")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L1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0" customWidth="1" min="3" max="3"/>
    <col width="3" customWidth="1" min="4" max="4"/>
    <col width="24" customWidth="1" min="5" max="5"/>
    <col width="3" customWidth="1" min="6" max="6"/>
    <col width="30" customWidth="1" min="7" max="7"/>
    <col width="3" customWidth="1" min="8" max="8"/>
    <col width="27" customWidth="1" min="9" max="9"/>
    <col width="3" customWidth="1" min="10" max="10"/>
    <col width="25" customWidth="1" min="11" max="11"/>
    <col width="18" customWidth="1" min="12" max="12"/>
  </cols>
  <sheetData>
    <row r="1" ht="30" customHeight="1">
      <c r="A1" s="1" t="inlineStr">
        <is>
          <t>Insurance Sales Funnel Assumptions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1" t="n"/>
    </row>
    <row r="2" ht="22" customHeight="1">
      <c r="A2" s="2" t="inlineStr">
        <is>
          <t>Edit yellow cells. Keep six stages in funnel order; the final two rows are closed outcomes used by dashboard calculations.</t>
        </is>
      </c>
    </row>
    <row r="3"/>
    <row r="4" ht="30" customHeight="1">
      <c r="A4" s="9" t="inlineStr">
        <is>
          <t>Stage</t>
        </is>
      </c>
      <c r="B4" s="9" t="inlineStr">
        <is>
          <t>Stage Probability</t>
        </is>
      </c>
      <c r="C4" s="9" t="inlineStr">
        <is>
          <t>Target Days in Stage</t>
        </is>
      </c>
      <c r="E4" s="9" t="inlineStr">
        <is>
          <t>Line of Business</t>
        </is>
      </c>
      <c r="G4" s="9" t="inlineStr">
        <is>
          <t>Owner</t>
        </is>
      </c>
      <c r="I4" s="9" t="inlineStr">
        <is>
          <t>Lead Source</t>
        </is>
      </c>
      <c r="K4" s="9" t="inlineStr">
        <is>
          <t>Input Limit</t>
        </is>
      </c>
      <c r="L4" s="9" t="inlineStr">
        <is>
          <t>Value</t>
        </is>
      </c>
    </row>
    <row r="5">
      <c r="A5" s="21" t="inlineStr">
        <is>
          <t>New Lead</t>
        </is>
      </c>
      <c r="B5" s="28" t="n">
        <v>0.1</v>
      </c>
      <c r="C5" s="29" t="n">
        <v>3</v>
      </c>
      <c r="E5" s="21" t="inlineStr">
        <is>
          <t>Businessowners</t>
        </is>
      </c>
      <c r="G5" s="21" t="inlineStr">
        <is>
          <t>Fictional Agent Rowan Pike</t>
        </is>
      </c>
      <c r="I5" s="21" t="inlineStr">
        <is>
          <t>Website Inquiry</t>
        </is>
      </c>
      <c r="K5" t="inlineStr">
        <is>
          <t>Earliest Entry Date</t>
        </is>
      </c>
      <c r="L5" s="37" t="n">
        <v>45292</v>
      </c>
    </row>
    <row r="6">
      <c r="A6" s="21" t="inlineStr">
        <is>
          <t>Contacted</t>
        </is>
      </c>
      <c r="B6" s="28" t="n">
        <v>0.2</v>
      </c>
      <c r="C6" s="29" t="n">
        <v>5</v>
      </c>
      <c r="E6" s="21" t="inlineStr">
        <is>
          <t>Commercial Auto</t>
        </is>
      </c>
      <c r="G6" s="21" t="inlineStr">
        <is>
          <t>Fictional Agent Mira Sol</t>
        </is>
      </c>
      <c r="I6" s="21" t="inlineStr">
        <is>
          <t>Fictional Referral Partner</t>
        </is>
      </c>
      <c r="K6" t="inlineStr">
        <is>
          <t>Latest Entry Date</t>
        </is>
      </c>
      <c r="L6" s="37" t="n">
        <v>47118</v>
      </c>
    </row>
    <row r="7">
      <c r="A7" s="21" t="inlineStr">
        <is>
          <t>Needs Review</t>
        </is>
      </c>
      <c r="B7" s="28" t="n">
        <v>0.35</v>
      </c>
      <c r="C7" s="29" t="n">
        <v>7</v>
      </c>
      <c r="E7" s="21" t="inlineStr">
        <is>
          <t>Commercial Property</t>
        </is>
      </c>
      <c r="G7" s="21" t="inlineStr">
        <is>
          <t>Fictional Agent Devon Lake</t>
        </is>
      </c>
      <c r="I7" s="21" t="inlineStr">
        <is>
          <t>Networking Event</t>
        </is>
      </c>
      <c r="K7" t="inlineStr">
        <is>
          <t>Max Estimated Premium</t>
        </is>
      </c>
      <c r="L7" s="38" t="n">
        <v>1000000</v>
      </c>
    </row>
    <row r="8">
      <c r="A8" s="21" t="inlineStr">
        <is>
          <t>Quoted</t>
        </is>
      </c>
      <c r="B8" s="28" t="n">
        <v>0.6</v>
      </c>
      <c r="C8" s="29" t="n">
        <v>10</v>
      </c>
      <c r="E8" s="21" t="inlineStr">
        <is>
          <t>General Liability</t>
        </is>
      </c>
      <c r="G8" s="21" t="inlineStr">
        <is>
          <t>Fictional Agent Casey Wren</t>
        </is>
      </c>
      <c r="I8" s="21" t="inlineStr">
        <is>
          <t>Walk-In</t>
        </is>
      </c>
    </row>
    <row r="9">
      <c r="A9" s="21" t="inlineStr">
        <is>
          <t>Won</t>
        </is>
      </c>
      <c r="B9" s="28" t="n">
        <v>1</v>
      </c>
      <c r="C9" s="29" t="n">
        <v>2</v>
      </c>
      <c r="E9" s="21" t="inlineStr">
        <is>
          <t>Workers Compensation</t>
        </is>
      </c>
      <c r="I9" s="21" t="inlineStr">
        <is>
          <t>Existing Client Inquiry</t>
        </is>
      </c>
    </row>
    <row r="10">
      <c r="A10" s="21" t="inlineStr">
        <is>
          <t>Lost</t>
        </is>
      </c>
      <c r="B10" s="28" t="n">
        <v>0</v>
      </c>
      <c r="C10" s="29" t="n">
        <v>2</v>
      </c>
      <c r="E10" s="21" t="inlineStr">
        <is>
          <t>Cyber</t>
        </is>
      </c>
      <c r="I10" s="21" t="inlineStr">
        <is>
          <t>Agency Outreach</t>
        </is>
      </c>
    </row>
  </sheetData>
  <autoFilter ref="A4:C10"/>
  <mergeCells count="1">
    <mergeCell ref="A1:L1"/>
  </mergeCells>
  <dataValidations count="4">
    <dataValidation sqref="B5:B10" showDropDown="0" showInputMessage="1" showErrorMessage="1" allowBlank="0" errorTitle="Check probability" error="Enter a probability from 0% through 100%." promptTitle="Stage probability" prompt="Enter a decimal from 0 through 1." type="decimal" operator="between">
      <formula1>0</formula1>
      <formula2>1</formula2>
    </dataValidation>
    <dataValidation sqref="C5:C10" showDropDown="0" showInputMessage="1" showErrorMessage="1" allowBlank="0" errorTitle="Check target days" error="Enter a whole number from 0 through 365." promptTitle="Target days" prompt="This value controls the administrative stage-age review alert." type="whole" operator="between">
      <formula1>0</formula1>
      <formula2>365</formula2>
    </dataValidation>
    <dataValidation sqref="L5:L6" showDropDown="0" showInputMessage="0" showErrorMessage="1" allowBlank="0" errorTitle="Check date limit" error="Enter a valid date within the available workbook horizon." type="date" operator="between">
      <formula1>DATE(2016,1,1)</formula1>
      <formula2>DATE(2036,12,31)</formula2>
    </dataValidation>
    <dataValidation sqref="L7" showDropDown="0" showInputMessage="0" showErrorMessage="1" allowBlank="0" errorTitle="Check premium limit" error="Enter zero or a positive dollar amount." type="decimal" operator="greaterThanOrEqual">
      <formula1>0</formula1>
    </dataValidation>
  </dataValidations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Workbook</dc:creator>
  <dc:title xmlns:dc="http://purl.org/dc/elements/1.1/">Insurance Sales Funnel Dashboard</dc:title>
  <dc:subject xmlns:dc="http://purl.org/dc/elements/1.1/">Administrative insurance opportunity funnel reporting</dc:subject>
  <dcterms:created xmlns:dcterms="http://purl.org/dc/terms/" xmlns:xsi="http://www.w3.org/2001/XMLSchema-instance" xsi:type="dcterms:W3CDTF">2026-09-10T13:52:00Z</dcterms:created>
  <dcterms:modified xmlns:dcterms="http://purl.org/dc/terms/" xmlns:xsi="http://www.w3.org/2001/XMLSchema-instance" xsi:type="dcterms:W3CDTF">2026-09-10T13:52:01+00:00Z</dcterms:modified>
</cp:coreProperties>
</file>