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'Leads'!$A$3:$R$103</definedName>
    <definedName name="_xlnm._FilterDatabase" localSheetId="2" hidden="1">'Assumptions'!$A$4:$B$11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43B4A"/>
      <sz val="9"/>
    </font>
    <font>
      <name val="Calibri"/>
      <b val="1"/>
      <color rgb="00243B4A"/>
      <sz val="10"/>
    </font>
    <font>
      <name val="Calibri"/>
      <color rgb="00243B4A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E56A2A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'Summary'!$A$14:$A$20</f>
            </numRef>
          </cat>
          <val>
            <numRef>
              <f>'Summary'!$B$14:$B$20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15" customWidth="1" min="2" max="2"/>
    <col width="3" customWidth="1" min="3" max="3"/>
    <col width="31" customWidth="1" min="4" max="4"/>
    <col width="17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Insurance Website Lead Tracker Summary</t>
        </is>
      </c>
      <c r="B1" s="29" t="n"/>
      <c r="C1" s="29" t="n"/>
      <c r="D1" s="29" t="n"/>
      <c r="E1" s="29" t="n"/>
      <c r="F1" s="29" t="n"/>
      <c r="G1" s="29" t="n"/>
      <c r="H1" s="30" t="n"/>
    </row>
    <row r="2" ht="28" customHeight="1">
      <c r="A2" s="2" t="inlineStr">
        <is>
          <t>Indicators are calculated from entered lead records. Review alerts and data checks manually.</t>
        </is>
      </c>
    </row>
    <row r="3"/>
    <row r="4">
      <c r="A4" s="3" t="inlineStr">
        <is>
          <t>As of</t>
        </is>
      </c>
      <c r="B4" s="4">
        <f>TODAY()</f>
        <v/>
      </c>
      <c r="D4" s="3" t="inlineStr">
        <is>
          <t>Leads with contact date</t>
        </is>
      </c>
      <c r="E4" s="5">
        <f>COUNT(Leads!$J$4:$J$103)</f>
        <v/>
      </c>
    </row>
    <row r="5">
      <c r="A5" s="6" t="inlineStr">
        <is>
          <t>Total website leads</t>
        </is>
      </c>
      <c r="B5" s="7">
        <f>COUNTIF(Leads!$A$4:$A$103,"&lt;&gt;")</f>
        <v/>
      </c>
      <c r="D5" s="6" t="inlineStr">
        <is>
          <t>Leads with quote date</t>
        </is>
      </c>
      <c r="E5" s="7">
        <f>COUNT(Leads!$L$4:$L$103)</f>
        <v/>
      </c>
    </row>
    <row r="6">
      <c r="A6" s="3" t="inlineStr">
        <is>
          <t>Open or pending leads</t>
        </is>
      </c>
      <c r="B6" s="5">
        <f>COUNTIFS(Leads!$A$4:$A$103,"&lt;&gt;",Leads!$I$4:$I$103,"&lt;&gt;Won",Leads!$I$4:$I$103,"&lt;&gt;Lost")</f>
        <v/>
      </c>
      <c r="D6" s="3" t="inlineStr">
        <is>
          <t>Contact rate</t>
        </is>
      </c>
      <c r="E6" s="8">
        <f>IFERROR(E4/B5,"")</f>
        <v/>
      </c>
    </row>
    <row r="7">
      <c r="A7" s="6" t="inlineStr">
        <is>
          <t>Won leads</t>
        </is>
      </c>
      <c r="B7" s="7">
        <f>COUNTIF(Leads!$I$4:$I$103,"Won")</f>
        <v/>
      </c>
      <c r="D7" s="6" t="inlineStr">
        <is>
          <t>Quote rate</t>
        </is>
      </c>
      <c r="E7" s="9">
        <f>IFERROR(E5/B5,"")</f>
        <v/>
      </c>
    </row>
    <row r="8">
      <c r="A8" s="3" t="inlineStr">
        <is>
          <t>Lost leads</t>
        </is>
      </c>
      <c r="B8" s="5">
        <f>COUNTIF(Leads!$I$4:$I$103,"Lost")</f>
        <v/>
      </c>
      <c r="D8" s="3" t="inlineStr">
        <is>
          <t>Win rate on dispositions</t>
        </is>
      </c>
      <c r="E8" s="8">
        <f>IFERROR(B7/(B7+B8),"")</f>
        <v/>
      </c>
    </row>
    <row r="9">
      <c r="A9" s="6" t="inlineStr">
        <is>
          <t>Overdue follow-ups</t>
        </is>
      </c>
      <c r="B9" s="7">
        <f>COUNTIF(Leads!$Q$4:$Q$103,"Overdue")</f>
        <v/>
      </c>
      <c r="D9" s="6" t="inlineStr">
        <is>
          <t>Won estimated annual premium</t>
        </is>
      </c>
      <c r="E9" s="10">
        <f>SUMIFS(Leads!$N$4:$N$103,Leads!$I$4:$I$103,"Won")</f>
        <v/>
      </c>
    </row>
    <row r="10">
      <c r="A10" s="3" t="inlineStr">
        <is>
          <t>Records needing review</t>
        </is>
      </c>
      <c r="B10" s="5">
        <f>COUNTIFS(Leads!$A$4:$A$103,"&lt;&gt;",Leads!$R$4:$R$103,"&lt;&gt;OK")</f>
        <v/>
      </c>
      <c r="D10" s="3" t="inlineStr">
        <is>
          <t>Open estimated annual premium</t>
        </is>
      </c>
      <c r="E10" s="11">
        <f>SUMIFS(Leads!$N$4:$N$103,Leads!$A$4:$A$103,"&lt;&gt;",Leads!$I$4:$I$103,"&lt;&gt;Won",Leads!$I$4:$I$103,"&lt;&gt;Lost")</f>
        <v/>
      </c>
    </row>
    <row r="11"/>
    <row r="12"/>
    <row r="13">
      <c r="A13" s="12" t="inlineStr">
        <is>
          <t>Status</t>
        </is>
      </c>
      <c r="B13" s="12" t="inlineStr">
        <is>
          <t>Lead Count</t>
        </is>
      </c>
    </row>
    <row r="14">
      <c r="A14" s="13" t="inlineStr">
        <is>
          <t>New</t>
        </is>
      </c>
      <c r="B14" s="5">
        <f>COUNTIF(Leads!$I$4:$I$103,A14)</f>
        <v/>
      </c>
    </row>
    <row r="15">
      <c r="A15" s="14" t="inlineStr">
        <is>
          <t>Attempting Contact</t>
        </is>
      </c>
      <c r="B15" s="7">
        <f>COUNTIF(Leads!$I$4:$I$103,A15)</f>
        <v/>
      </c>
    </row>
    <row r="16">
      <c r="A16" s="13" t="inlineStr">
        <is>
          <t>Contacted</t>
        </is>
      </c>
      <c r="B16" s="5">
        <f>COUNTIF(Leads!$I$4:$I$103,A16)</f>
        <v/>
      </c>
    </row>
    <row r="17">
      <c r="A17" s="14" t="inlineStr">
        <is>
          <t>Qualified</t>
        </is>
      </c>
      <c r="B17" s="7">
        <f>COUNTIF(Leads!$I$4:$I$103,A17)</f>
        <v/>
      </c>
    </row>
    <row r="18">
      <c r="A18" s="13" t="inlineStr">
        <is>
          <t>Quoted</t>
        </is>
      </c>
      <c r="B18" s="5">
        <f>COUNTIF(Leads!$I$4:$I$103,A18)</f>
        <v/>
      </c>
    </row>
    <row r="19">
      <c r="A19" s="14" t="inlineStr">
        <is>
          <t>Won</t>
        </is>
      </c>
      <c r="B19" s="7">
        <f>COUNTIF(Leads!$I$4:$I$103,A19)</f>
        <v/>
      </c>
    </row>
    <row r="20">
      <c r="A20" s="13" t="inlineStr">
        <is>
          <t>Lost</t>
        </is>
      </c>
      <c r="B20" s="5">
        <f>COUNTIF(Leads!$I$4:$I$103,A20)</f>
        <v/>
      </c>
    </row>
  </sheetData>
  <mergeCells count="1">
    <mergeCell ref="A1:H1"/>
  </mergeCells>
  <conditionalFormatting sqref="B9:B10">
    <cfRule type="expression" priority="1" dxfId="0">
      <formula>B9&gt;0</formula>
    </cfRule>
  </conditionalFormatting>
  <conditionalFormatting sqref="B7">
    <cfRule type="expression" priority="2" dxfId="1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21" customWidth="1" min="4" max="4"/>
    <col width="18" customWidth="1" min="5" max="5"/>
    <col width="18" customWidth="1" min="6" max="6"/>
    <col width="19" customWidth="1" min="7" max="7"/>
    <col width="25" customWidth="1" min="8" max="8"/>
    <col width="20" customWidth="1" min="9" max="9"/>
    <col width="15" customWidth="1" min="10" max="10"/>
    <col width="15" customWidth="1" min="11" max="11"/>
    <col width="14" customWidth="1" min="12" max="12"/>
    <col width="16" customWidth="1" min="13" max="13"/>
    <col width="19" customWidth="1" min="14" max="14"/>
    <col width="38" customWidth="1" min="15" max="15"/>
    <col width="11" customWidth="1" min="16" max="16"/>
    <col width="17" customWidth="1" min="17" max="17"/>
    <col width="22" customWidth="1" min="18" max="18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28" customHeight="1">
      <c r="A1" s="1" t="inlineStr">
        <is>
          <t>Insurance Website Lead Tracker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30" t="n"/>
    </row>
    <row r="2" ht="30" customHeight="1">
      <c r="A2" s="2" t="inlineStr">
        <is>
          <t>Enter website lead activity in yellow cells. Formula columns provide administrative reminders only. All sample people and records are fictional.</t>
        </is>
      </c>
    </row>
    <row r="3" ht="34" customHeight="1">
      <c r="A3" s="15" t="inlineStr">
        <is>
          <t>Lead ID</t>
        </is>
      </c>
      <c r="B3" s="15" t="inlineStr">
        <is>
          <t>Submitted Date</t>
        </is>
      </c>
      <c r="C3" s="15" t="inlineStr">
        <is>
          <t>First Name</t>
        </is>
      </c>
      <c r="D3" s="15" t="inlineStr">
        <is>
          <t>Last Name</t>
        </is>
      </c>
      <c r="E3" s="15" t="inlineStr">
        <is>
          <t>Product Interest</t>
        </is>
      </c>
      <c r="F3" s="15" t="inlineStr">
        <is>
          <t>Lead Source</t>
        </is>
      </c>
      <c r="G3" s="15" t="inlineStr">
        <is>
          <t>Contact Preference</t>
        </is>
      </c>
      <c r="H3" s="15" t="inlineStr">
        <is>
          <t>Owner</t>
        </is>
      </c>
      <c r="I3" s="15" t="inlineStr">
        <is>
          <t>Status</t>
        </is>
      </c>
      <c r="J3" s="15" t="inlineStr">
        <is>
          <t>Last Contact Date</t>
        </is>
      </c>
      <c r="K3" s="15" t="inlineStr">
        <is>
          <t>Next Follow-Up</t>
        </is>
      </c>
      <c r="L3" s="15" t="inlineStr">
        <is>
          <t>Quote Date</t>
        </is>
      </c>
      <c r="M3" s="15" t="inlineStr">
        <is>
          <t>Disposition Date</t>
        </is>
      </c>
      <c r="N3" s="15" t="inlineStr">
        <is>
          <t>Est. Annual Premium</t>
        </is>
      </c>
      <c r="O3" s="15" t="inlineStr">
        <is>
          <t>Notes</t>
        </is>
      </c>
      <c r="P3" s="15" t="inlineStr">
        <is>
          <t>Days Open</t>
        </is>
      </c>
      <c r="Q3" s="15" t="inlineStr">
        <is>
          <t>Follow-Up Alert</t>
        </is>
      </c>
      <c r="R3" s="15" t="inlineStr">
        <is>
          <t>Data Check</t>
        </is>
      </c>
      <c r="T3" t="inlineStr">
        <is>
          <t>Status Values</t>
        </is>
      </c>
      <c r="U3" t="inlineStr">
        <is>
          <t>Stage Type</t>
        </is>
      </c>
      <c r="V3" t="inlineStr">
        <is>
          <t>Product Values</t>
        </is>
      </c>
      <c r="W3" t="inlineStr">
        <is>
          <t>Source Values</t>
        </is>
      </c>
      <c r="X3" t="inlineStr">
        <is>
          <t>Preference Values</t>
        </is>
      </c>
      <c r="Y3" t="inlineStr">
        <is>
          <t>Owner Values</t>
        </is>
      </c>
      <c r="Z3" t="inlineStr">
        <is>
          <t>Maximum Premium</t>
        </is>
      </c>
      <c r="AA3" t="inlineStr">
        <is>
          <t>Earliest Date</t>
        </is>
      </c>
      <c r="AB3" t="inlineStr">
        <is>
          <t>Follow-Up Horizon</t>
        </is>
      </c>
    </row>
    <row r="4">
      <c r="A4" s="16" t="inlineStr">
        <is>
          <t>WEB-2026-001</t>
        </is>
      </c>
      <c r="B4" s="17" t="n">
        <v>46275</v>
      </c>
      <c r="C4" s="16" t="inlineStr">
        <is>
          <t>Avery</t>
        </is>
      </c>
      <c r="D4" s="16" t="inlineStr">
        <is>
          <t>Quill (fictional)</t>
        </is>
      </c>
      <c r="E4" s="16" t="inlineStr">
        <is>
          <t>Auto</t>
        </is>
      </c>
      <c r="F4" s="16" t="inlineStr">
        <is>
          <t>Quote Request</t>
        </is>
      </c>
      <c r="G4" s="16" t="inlineStr">
        <is>
          <t>Email</t>
        </is>
      </c>
      <c r="H4" s="16" t="inlineStr">
        <is>
          <t>Morgan Reed (fictional)</t>
        </is>
      </c>
      <c r="I4" s="16" t="inlineStr">
        <is>
          <t>New</t>
        </is>
      </c>
      <c r="J4" s="17" t="n"/>
      <c r="K4" s="17" t="n">
        <v>46277</v>
      </c>
      <c r="L4" s="17" t="n"/>
      <c r="M4" s="17" t="n"/>
      <c r="N4" s="18" t="n">
        <v>1450</v>
      </c>
      <c r="O4" s="19" t="inlineStr">
        <is>
          <t>Initial review pending.</t>
        </is>
      </c>
      <c r="P4" s="20">
        <f>IF(A4="","",IF(B4="","",IFERROR(MAX(0,IF(M4&lt;&gt;"",M4-B4,TODAY()-B4)),"")))</f>
        <v/>
      </c>
      <c r="Q4" s="5">
        <f>IF(A4="","",IFERROR(IF(IFERROR(VLOOKUP(I4,$T$4:$U$10,2,FALSE),"")="Closed","Closed",IF(K4="","Set follow-up",IF(K4&lt;TODAY(),"Overdue",IF(K4&lt;=TODAY()+Assumptions!$M$5,"Due soon","Scheduled")))),"Check follow-up"))</f>
        <v/>
      </c>
      <c r="R4" s="21">
        <f>IF(A4="","",IF(COUNTIF($A$4:$A$103,A4)&gt;1,"Duplicate Lead ID",IF(B4="","Add submitted date",IF(H4="","Select owner",IF(I4="","Select status",IF(AND(J4&lt;&gt;"",J4&lt;B4),"Check contact date",IF(AND(K4&lt;&gt;"",K4&lt;B4),"Check follow-up date",IF(AND(L4&lt;&gt;"",L4&lt;B4),"Check quote date",IF(AND(M4&lt;&gt;"",M4&lt;B4),"Check disposition date",IF(AND(IFERROR(VLOOKUP(I4,$T$4:$U$10,2,FALSE),"")="Closed",M4=""),"Add disposition date",IF(AND(IFERROR(VLOOKUP(I4,$T$4:$U$10,2,FALSE),"")="Open",M4&lt;&gt;""),"Check status/date","OK")))))))))))</f>
        <v/>
      </c>
      <c r="T4">
        <f>IF(Assumptions!A5="","",Assumptions!A5)</f>
        <v/>
      </c>
      <c r="U4">
        <f>IF(Assumptions!B5="","",Assumptions!B5)</f>
        <v/>
      </c>
      <c r="V4">
        <f>IF(Assumptions!D5="","",Assumptions!D5)</f>
        <v/>
      </c>
      <c r="W4">
        <f>IF(Assumptions!F5="","",Assumptions!F5)</f>
        <v/>
      </c>
      <c r="X4">
        <f>IF(Assumptions!H5="","",Assumptions!H5)</f>
        <v/>
      </c>
      <c r="Y4">
        <f>IF(Assumptions!J5="","",Assumptions!J5)</f>
        <v/>
      </c>
      <c r="Z4">
        <f>Assumptions!M6</f>
        <v/>
      </c>
      <c r="AA4">
        <f>Assumptions!M7</f>
        <v/>
      </c>
      <c r="AB4">
        <f>Assumptions!M8</f>
        <v/>
      </c>
    </row>
    <row r="5">
      <c r="A5" s="16" t="inlineStr">
        <is>
          <t>WEB-2026-002</t>
        </is>
      </c>
      <c r="B5" s="17" t="n">
        <v>46273</v>
      </c>
      <c r="C5" s="16" t="inlineStr">
        <is>
          <t>Blake</t>
        </is>
      </c>
      <c r="D5" s="16" t="inlineStr">
        <is>
          <t>Ember (fictional)</t>
        </is>
      </c>
      <c r="E5" s="16" t="inlineStr">
        <is>
          <t>Renters</t>
        </is>
      </c>
      <c r="F5" s="16" t="inlineStr">
        <is>
          <t>Contact Form</t>
        </is>
      </c>
      <c r="G5" s="16" t="inlineStr">
        <is>
          <t>Phone</t>
        </is>
      </c>
      <c r="H5" s="16" t="inlineStr">
        <is>
          <t>Taylor Birch (fictional)</t>
        </is>
      </c>
      <c r="I5" s="16" t="inlineStr">
        <is>
          <t>Attempting Contact</t>
        </is>
      </c>
      <c r="J5" s="17" t="n">
        <v>46274</v>
      </c>
      <c r="K5" s="17" t="n">
        <v>46275</v>
      </c>
      <c r="L5" s="17" t="n"/>
      <c r="M5" s="17" t="n"/>
      <c r="N5" s="18" t="n">
        <v>980</v>
      </c>
      <c r="O5" s="19" t="inlineStr">
        <is>
          <t>Contact attempt recorded.</t>
        </is>
      </c>
      <c r="P5" s="22">
        <f>IF(A5="","",IF(B5="","",IFERROR(MAX(0,IF(M5&lt;&gt;"",M5-B5,TODAY()-B5)),"")))</f>
        <v/>
      </c>
      <c r="Q5" s="7">
        <f>IF(A5="","",IFERROR(IF(IFERROR(VLOOKUP(I5,$T$4:$U$10,2,FALSE),"")="Closed","Closed",IF(K5="","Set follow-up",IF(K5&lt;TODAY(),"Overdue",IF(K5&lt;=TODAY()+Assumptions!$M$5,"Due soon","Scheduled")))),"Check follow-up"))</f>
        <v/>
      </c>
      <c r="R5" s="23">
        <f>IF(A5="","",IF(COUNTIF($A$4:$A$103,A5)&gt;1,"Duplicate Lead ID",IF(B5="","Add submitted date",IF(H5="","Select owner",IF(I5="","Select status",IF(AND(J5&lt;&gt;"",J5&lt;B5),"Check contact date",IF(AND(K5&lt;&gt;"",K5&lt;B5),"Check follow-up date",IF(AND(L5&lt;&gt;"",L5&lt;B5),"Check quote date",IF(AND(M5&lt;&gt;"",M5&lt;B5),"Check disposition date",IF(AND(IFERROR(VLOOKUP(I5,$T$4:$U$10,2,FALSE),"")="Closed",M5=""),"Add disposition date",IF(AND(IFERROR(VLOOKUP(I5,$T$4:$U$10,2,FALSE),"")="Open",M5&lt;&gt;""),"Check status/date","OK")))))))))))</f>
        <v/>
      </c>
      <c r="T5">
        <f>IF(Assumptions!A6="","",Assumptions!A6)</f>
        <v/>
      </c>
      <c r="U5">
        <f>IF(Assumptions!B6="","",Assumptions!B6)</f>
        <v/>
      </c>
      <c r="V5">
        <f>IF(Assumptions!D6="","",Assumptions!D6)</f>
        <v/>
      </c>
      <c r="W5">
        <f>IF(Assumptions!F6="","",Assumptions!F6)</f>
        <v/>
      </c>
      <c r="X5">
        <f>IF(Assumptions!H6="","",Assumptions!H6)</f>
        <v/>
      </c>
      <c r="Y5">
        <f>IF(Assumptions!J6="","",Assumptions!J6)</f>
        <v/>
      </c>
    </row>
    <row r="6">
      <c r="A6" s="16" t="inlineStr">
        <is>
          <t>WEB-2026-003</t>
        </is>
      </c>
      <c r="B6" s="17" t="n">
        <v>46270</v>
      </c>
      <c r="C6" s="16" t="inlineStr">
        <is>
          <t>Casey</t>
        </is>
      </c>
      <c r="D6" s="16" t="inlineStr">
        <is>
          <t>North (fictional)</t>
        </is>
      </c>
      <c r="E6" s="16" t="inlineStr">
        <is>
          <t>Home</t>
        </is>
      </c>
      <c r="F6" s="16" t="inlineStr">
        <is>
          <t>Landing Page</t>
        </is>
      </c>
      <c r="G6" s="16" t="inlineStr">
        <is>
          <t>No Preference</t>
        </is>
      </c>
      <c r="H6" s="16" t="inlineStr">
        <is>
          <t>Morgan Reed (fictional)</t>
        </is>
      </c>
      <c r="I6" s="16" t="inlineStr">
        <is>
          <t>Contacted</t>
        </is>
      </c>
      <c r="J6" s="17" t="n">
        <v>46272</v>
      </c>
      <c r="K6" s="17" t="n">
        <v>46274</v>
      </c>
      <c r="L6" s="17" t="n"/>
      <c r="M6" s="17" t="n"/>
      <c r="N6" s="18" t="n">
        <v>1250</v>
      </c>
      <c r="O6" s="19" t="inlineStr">
        <is>
          <t>Follow-up date has passed.</t>
        </is>
      </c>
      <c r="P6" s="20">
        <f>IF(A6="","",IF(B6="","",IFERROR(MAX(0,IF(M6&lt;&gt;"",M6-B6,TODAY()-B6)),"")))</f>
        <v/>
      </c>
      <c r="Q6" s="5">
        <f>IF(A6="","",IFERROR(IF(IFERROR(VLOOKUP(I6,$T$4:$U$10,2,FALSE),"")="Closed","Closed",IF(K6="","Set follow-up",IF(K6&lt;TODAY(),"Overdue",IF(K6&lt;=TODAY()+Assumptions!$M$5,"Due soon","Scheduled")))),"Check follow-up"))</f>
        <v/>
      </c>
      <c r="R6" s="21">
        <f>IF(A6="","",IF(COUNTIF($A$4:$A$103,A6)&gt;1,"Duplicate Lead ID",IF(B6="","Add submitted date",IF(H6="","Select owner",IF(I6="","Select status",IF(AND(J6&lt;&gt;"",J6&lt;B6),"Check contact date",IF(AND(K6&lt;&gt;"",K6&lt;B6),"Check follow-up date",IF(AND(L6&lt;&gt;"",L6&lt;B6),"Check quote date",IF(AND(M6&lt;&gt;"",M6&lt;B6),"Check disposition date",IF(AND(IFERROR(VLOOKUP(I6,$T$4:$U$10,2,FALSE),"")="Closed",M6=""),"Add disposition date",IF(AND(IFERROR(VLOOKUP(I6,$T$4:$U$10,2,FALSE),"")="Open",M6&lt;&gt;""),"Check status/date","OK")))))))))))</f>
        <v/>
      </c>
      <c r="T6">
        <f>IF(Assumptions!A7="","",Assumptions!A7)</f>
        <v/>
      </c>
      <c r="U6">
        <f>IF(Assumptions!B7="","",Assumptions!B7)</f>
        <v/>
      </c>
      <c r="V6">
        <f>IF(Assumptions!D7="","",Assumptions!D7)</f>
        <v/>
      </c>
      <c r="W6">
        <f>IF(Assumptions!F7="","",Assumptions!F7)</f>
        <v/>
      </c>
      <c r="X6">
        <f>IF(Assumptions!H7="","",Assumptions!H7)</f>
        <v/>
      </c>
      <c r="Y6">
        <f>IF(Assumptions!J7="","",Assumptions!J7)</f>
        <v/>
      </c>
    </row>
    <row r="7">
      <c r="A7" s="16" t="inlineStr">
        <is>
          <t>WEB-2026-004</t>
        </is>
      </c>
      <c r="B7" s="17" t="n">
        <v>46267</v>
      </c>
      <c r="C7" s="16" t="inlineStr">
        <is>
          <t>Devon</t>
        </is>
      </c>
      <c r="D7" s="16" t="inlineStr">
        <is>
          <t>Lark (fictional)</t>
        </is>
      </c>
      <c r="E7" s="16" t="inlineStr">
        <is>
          <t>Small Business</t>
        </is>
      </c>
      <c r="F7" s="16" t="inlineStr">
        <is>
          <t>Referral Page</t>
        </is>
      </c>
      <c r="G7" s="16" t="inlineStr">
        <is>
          <t>Email</t>
        </is>
      </c>
      <c r="H7" s="16" t="inlineStr">
        <is>
          <t>Riley Hart (fictional)</t>
        </is>
      </c>
      <c r="I7" s="16" t="inlineStr">
        <is>
          <t>Qualified</t>
        </is>
      </c>
      <c r="J7" s="17" t="n">
        <v>46270</v>
      </c>
      <c r="K7" s="17" t="n">
        <v>46276</v>
      </c>
      <c r="L7" s="17" t="n"/>
      <c r="M7" s="17" t="n"/>
      <c r="N7" s="18" t="n">
        <v>2200</v>
      </c>
      <c r="O7" s="19" t="inlineStr">
        <is>
          <t>Information gathering remains open.</t>
        </is>
      </c>
      <c r="P7" s="22">
        <f>IF(A7="","",IF(B7="","",IFERROR(MAX(0,IF(M7&lt;&gt;"",M7-B7,TODAY()-B7)),"")))</f>
        <v/>
      </c>
      <c r="Q7" s="7">
        <f>IF(A7="","",IFERROR(IF(IFERROR(VLOOKUP(I7,$T$4:$U$10,2,FALSE),"")="Closed","Closed",IF(K7="","Set follow-up",IF(K7&lt;TODAY(),"Overdue",IF(K7&lt;=TODAY()+Assumptions!$M$5,"Due soon","Scheduled")))),"Check follow-up"))</f>
        <v/>
      </c>
      <c r="R7" s="23">
        <f>IF(A7="","",IF(COUNTIF($A$4:$A$103,A7)&gt;1,"Duplicate Lead ID",IF(B7="","Add submitted date",IF(H7="","Select owner",IF(I7="","Select status",IF(AND(J7&lt;&gt;"",J7&lt;B7),"Check contact date",IF(AND(K7&lt;&gt;"",K7&lt;B7),"Check follow-up date",IF(AND(L7&lt;&gt;"",L7&lt;B7),"Check quote date",IF(AND(M7&lt;&gt;"",M7&lt;B7),"Check disposition date",IF(AND(IFERROR(VLOOKUP(I7,$T$4:$U$10,2,FALSE),"")="Closed",M7=""),"Add disposition date",IF(AND(IFERROR(VLOOKUP(I7,$T$4:$U$10,2,FALSE),"")="Open",M7&lt;&gt;""),"Check status/date","OK")))))))))))</f>
        <v/>
      </c>
      <c r="T7">
        <f>IF(Assumptions!A8="","",Assumptions!A8)</f>
        <v/>
      </c>
      <c r="U7">
        <f>IF(Assumptions!B8="","",Assumptions!B8)</f>
        <v/>
      </c>
      <c r="V7">
        <f>IF(Assumptions!D8="","",Assumptions!D8)</f>
        <v/>
      </c>
      <c r="W7">
        <f>IF(Assumptions!F8="","",Assumptions!F8)</f>
        <v/>
      </c>
      <c r="X7">
        <f>IF(Assumptions!H8="","",Assumptions!H8)</f>
        <v/>
      </c>
      <c r="Y7">
        <f>IF(Assumptions!J8="","",Assumptions!J8)</f>
        <v/>
      </c>
    </row>
    <row r="8">
      <c r="A8" s="16" t="inlineStr">
        <is>
          <t>WEB-2026-005</t>
        </is>
      </c>
      <c r="B8" s="17" t="n">
        <v>46265</v>
      </c>
      <c r="C8" s="16" t="inlineStr">
        <is>
          <t>Emery</t>
        </is>
      </c>
      <c r="D8" s="16" t="inlineStr">
        <is>
          <t>Stone (fictional)</t>
        </is>
      </c>
      <c r="E8" s="16" t="inlineStr">
        <is>
          <t>Umbrella</t>
        </is>
      </c>
      <c r="F8" s="16" t="inlineStr">
        <is>
          <t>Blog Inquiry</t>
        </is>
      </c>
      <c r="G8" s="16" t="inlineStr">
        <is>
          <t>Phone</t>
        </is>
      </c>
      <c r="H8" s="16" t="inlineStr">
        <is>
          <t>Skyler Lane (fictional)</t>
        </is>
      </c>
      <c r="I8" s="16" t="inlineStr">
        <is>
          <t>Quoted</t>
        </is>
      </c>
      <c r="J8" s="17" t="n">
        <v>46271</v>
      </c>
      <c r="K8" s="17" t="n">
        <v>46278</v>
      </c>
      <c r="L8" s="17" t="n">
        <v>46270</v>
      </c>
      <c r="M8" s="17" t="n"/>
      <c r="N8" s="18" t="n">
        <v>3200</v>
      </c>
      <c r="O8" s="19" t="inlineStr">
        <is>
          <t>Quote date entered for tracking.</t>
        </is>
      </c>
      <c r="P8" s="20">
        <f>IF(A8="","",IF(B8="","",IFERROR(MAX(0,IF(M8&lt;&gt;"",M8-B8,TODAY()-B8)),"")))</f>
        <v/>
      </c>
      <c r="Q8" s="5">
        <f>IF(A8="","",IFERROR(IF(IFERROR(VLOOKUP(I8,$T$4:$U$10,2,FALSE),"")="Closed","Closed",IF(K8="","Set follow-up",IF(K8&lt;TODAY(),"Overdue",IF(K8&lt;=TODAY()+Assumptions!$M$5,"Due soon","Scheduled")))),"Check follow-up"))</f>
        <v/>
      </c>
      <c r="R8" s="21">
        <f>IF(A8="","",IF(COUNTIF($A$4:$A$103,A8)&gt;1,"Duplicate Lead ID",IF(B8="","Add submitted date",IF(H8="","Select owner",IF(I8="","Select status",IF(AND(J8&lt;&gt;"",J8&lt;B8),"Check contact date",IF(AND(K8&lt;&gt;"",K8&lt;B8),"Check follow-up date",IF(AND(L8&lt;&gt;"",L8&lt;B8),"Check quote date",IF(AND(M8&lt;&gt;"",M8&lt;B8),"Check disposition date",IF(AND(IFERROR(VLOOKUP(I8,$T$4:$U$10,2,FALSE),"")="Closed",M8=""),"Add disposition date",IF(AND(IFERROR(VLOOKUP(I8,$T$4:$U$10,2,FALSE),"")="Open",M8&lt;&gt;""),"Check status/date","OK")))))))))))</f>
        <v/>
      </c>
      <c r="T8">
        <f>IF(Assumptions!A9="","",Assumptions!A9)</f>
        <v/>
      </c>
      <c r="U8">
        <f>IF(Assumptions!B9="","",Assumptions!B9)</f>
        <v/>
      </c>
      <c r="V8">
        <f>IF(Assumptions!D9="","",Assumptions!D9)</f>
        <v/>
      </c>
      <c r="W8">
        <f>IF(Assumptions!F9="","",Assumptions!F9)</f>
        <v/>
      </c>
      <c r="X8">
        <f>IF(Assumptions!H9="","",Assumptions!H9)</f>
        <v/>
      </c>
      <c r="Y8">
        <f>IF(Assumptions!J9="","",Assumptions!J9)</f>
        <v/>
      </c>
    </row>
    <row r="9">
      <c r="A9" s="16" t="inlineStr">
        <is>
          <t>WEB-2026-006</t>
        </is>
      </c>
      <c r="B9" s="17" t="n">
        <v>46255</v>
      </c>
      <c r="C9" s="16" t="inlineStr">
        <is>
          <t>Finley</t>
        </is>
      </c>
      <c r="D9" s="16" t="inlineStr">
        <is>
          <t>Moss (fictional)</t>
        </is>
      </c>
      <c r="E9" s="16" t="inlineStr">
        <is>
          <t>Auto</t>
        </is>
      </c>
      <c r="F9" s="16" t="inlineStr">
        <is>
          <t>Quote Request</t>
        </is>
      </c>
      <c r="G9" s="16" t="inlineStr">
        <is>
          <t>Email</t>
        </is>
      </c>
      <c r="H9" s="16" t="inlineStr">
        <is>
          <t>Taylor Birch (fictional)</t>
        </is>
      </c>
      <c r="I9" s="16" t="inlineStr">
        <is>
          <t>Won</t>
        </is>
      </c>
      <c r="J9" s="17" t="n">
        <v>46268</v>
      </c>
      <c r="K9" s="17" t="n"/>
      <c r="L9" s="17" t="n">
        <v>46263</v>
      </c>
      <c r="M9" s="17" t="n">
        <v>46269</v>
      </c>
      <c r="N9" s="18" t="n">
        <v>1800</v>
      </c>
      <c r="O9" s="19" t="inlineStr">
        <is>
          <t>Disposition recorded as won.</t>
        </is>
      </c>
      <c r="P9" s="22">
        <f>IF(A9="","",IF(B9="","",IFERROR(MAX(0,IF(M9&lt;&gt;"",M9-B9,TODAY()-B9)),"")))</f>
        <v/>
      </c>
      <c r="Q9" s="7">
        <f>IF(A9="","",IFERROR(IF(IFERROR(VLOOKUP(I9,$T$4:$U$10,2,FALSE),"")="Closed","Closed",IF(K9="","Set follow-up",IF(K9&lt;TODAY(),"Overdue",IF(K9&lt;=TODAY()+Assumptions!$M$5,"Due soon","Scheduled")))),"Check follow-up"))</f>
        <v/>
      </c>
      <c r="R9" s="23">
        <f>IF(A9="","",IF(COUNTIF($A$4:$A$103,A9)&gt;1,"Duplicate Lead ID",IF(B9="","Add submitted date",IF(H9="","Select owner",IF(I9="","Select status",IF(AND(J9&lt;&gt;"",J9&lt;B9),"Check contact date",IF(AND(K9&lt;&gt;"",K9&lt;B9),"Check follow-up date",IF(AND(L9&lt;&gt;"",L9&lt;B9),"Check quote date",IF(AND(M9&lt;&gt;"",M9&lt;B9),"Check disposition date",IF(AND(IFERROR(VLOOKUP(I9,$T$4:$U$10,2,FALSE),"")="Closed",M9=""),"Add disposition date",IF(AND(IFERROR(VLOOKUP(I9,$T$4:$U$10,2,FALSE),"")="Open",M9&lt;&gt;""),"Check status/date","OK")))))))))))</f>
        <v/>
      </c>
      <c r="T9">
        <f>IF(Assumptions!A10="","",Assumptions!A10)</f>
        <v/>
      </c>
      <c r="U9">
        <f>IF(Assumptions!B10="","",Assumptions!B10)</f>
        <v/>
      </c>
      <c r="V9">
        <f>IF(Assumptions!D10="","",Assumptions!D10)</f>
        <v/>
      </c>
      <c r="W9">
        <f>IF(Assumptions!F10="","",Assumptions!F10)</f>
        <v/>
      </c>
      <c r="X9">
        <f>IF(Assumptions!H10="","",Assumptions!H10)</f>
        <v/>
      </c>
      <c r="Y9">
        <f>IF(Assumptions!J10="","",Assumptions!J10)</f>
        <v/>
      </c>
    </row>
    <row r="10">
      <c r="A10" s="16" t="inlineStr">
        <is>
          <t>WEB-2026-007</t>
        </is>
      </c>
      <c r="B10" s="17" t="n">
        <v>46260</v>
      </c>
      <c r="C10" s="16" t="inlineStr">
        <is>
          <t>Gray</t>
        </is>
      </c>
      <c r="D10" s="16" t="inlineStr">
        <is>
          <t>Wren (fictional)</t>
        </is>
      </c>
      <c r="E10" s="16" t="inlineStr">
        <is>
          <t>Home</t>
        </is>
      </c>
      <c r="F10" s="16" t="inlineStr">
        <is>
          <t>Contact Form</t>
        </is>
      </c>
      <c r="G10" s="16" t="inlineStr">
        <is>
          <t>No Preference</t>
        </is>
      </c>
      <c r="H10" s="16" t="inlineStr">
        <is>
          <t>Riley Hart (fictional)</t>
        </is>
      </c>
      <c r="I10" s="16" t="inlineStr">
        <is>
          <t>Lost</t>
        </is>
      </c>
      <c r="J10" s="17" t="n">
        <v>46263</v>
      </c>
      <c r="K10" s="17" t="n"/>
      <c r="L10" s="17" t="n">
        <v>46266</v>
      </c>
      <c r="M10" s="17" t="n">
        <v>46273</v>
      </c>
      <c r="N10" s="18" t="n">
        <v>2600</v>
      </c>
      <c r="O10" s="19" t="inlineStr">
        <is>
          <t>Disposition recorded as lost.</t>
        </is>
      </c>
      <c r="P10" s="20">
        <f>IF(A10="","",IF(B10="","",IFERROR(MAX(0,IF(M10&lt;&gt;"",M10-B10,TODAY()-B10)),"")))</f>
        <v/>
      </c>
      <c r="Q10" s="5">
        <f>IF(A10="","",IFERROR(IF(IFERROR(VLOOKUP(I10,$T$4:$U$10,2,FALSE),"")="Closed","Closed",IF(K10="","Set follow-up",IF(K10&lt;TODAY(),"Overdue",IF(K10&lt;=TODAY()+Assumptions!$M$5,"Due soon","Scheduled")))),"Check follow-up"))</f>
        <v/>
      </c>
      <c r="R10" s="21">
        <f>IF(A10="","",IF(COUNTIF($A$4:$A$103,A10)&gt;1,"Duplicate Lead ID",IF(B10="","Add submitted date",IF(H10="","Select owner",IF(I10="","Select status",IF(AND(J10&lt;&gt;"",J10&lt;B10),"Check contact date",IF(AND(K10&lt;&gt;"",K10&lt;B10),"Check follow-up date",IF(AND(L10&lt;&gt;"",L10&lt;B10),"Check quote date",IF(AND(M10&lt;&gt;"",M10&lt;B10),"Check disposition date",IF(AND(IFERROR(VLOOKUP(I10,$T$4:$U$10,2,FALSE),"")="Closed",M10=""),"Add disposition date",IF(AND(IFERROR(VLOOKUP(I10,$T$4:$U$10,2,FALSE),"")="Open",M10&lt;&gt;""),"Check status/date","OK")))))))))))</f>
        <v/>
      </c>
      <c r="T10">
        <f>IF(Assumptions!A11="","",Assumptions!A11)</f>
        <v/>
      </c>
      <c r="U10">
        <f>IF(Assumptions!B11="","",Assumptions!B11)</f>
        <v/>
      </c>
      <c r="V10">
        <f>IF(Assumptions!D11="","",Assumptions!D11)</f>
        <v/>
      </c>
      <c r="W10">
        <f>IF(Assumptions!F11="","",Assumptions!F11)</f>
        <v/>
      </c>
      <c r="X10">
        <f>IF(Assumptions!H11="","",Assumptions!H11)</f>
        <v/>
      </c>
      <c r="Y10">
        <f>IF(Assumptions!J11="","",Assumptions!J11)</f>
        <v/>
      </c>
    </row>
    <row r="11">
      <c r="A11" s="16" t="inlineStr">
        <is>
          <t>WEB-2026-008</t>
        </is>
      </c>
      <c r="B11" s="17" t="n">
        <v>46274</v>
      </c>
      <c r="C11" s="16" t="inlineStr">
        <is>
          <t>Harper</t>
        </is>
      </c>
      <c r="D11" s="16" t="inlineStr">
        <is>
          <t>Cove (fictional)</t>
        </is>
      </c>
      <c r="E11" s="16" t="inlineStr">
        <is>
          <t>Life</t>
        </is>
      </c>
      <c r="F11" s="16" t="inlineStr">
        <is>
          <t>Landing Page</t>
        </is>
      </c>
      <c r="G11" s="16" t="inlineStr">
        <is>
          <t>Phone</t>
        </is>
      </c>
      <c r="H11" s="16" t="n"/>
      <c r="I11" s="16" t="inlineStr">
        <is>
          <t>New</t>
        </is>
      </c>
      <c r="J11" s="17" t="n"/>
      <c r="K11" s="17" t="n"/>
      <c r="L11" s="17" t="n"/>
      <c r="M11" s="17" t="n"/>
      <c r="N11" s="18" t="n"/>
      <c r="O11" s="19" t="inlineStr">
        <is>
          <t>Assignment and follow-up are pending.</t>
        </is>
      </c>
      <c r="P11" s="22">
        <f>IF(A11="","",IF(B11="","",IFERROR(MAX(0,IF(M11&lt;&gt;"",M11-B11,TODAY()-B11)),"")))</f>
        <v/>
      </c>
      <c r="Q11" s="7">
        <f>IF(A11="","",IFERROR(IF(IFERROR(VLOOKUP(I11,$T$4:$U$10,2,FALSE),"")="Closed","Closed",IF(K11="","Set follow-up",IF(K11&lt;TODAY(),"Overdue",IF(K11&lt;=TODAY()+Assumptions!$M$5,"Due soon","Scheduled")))),"Check follow-up"))</f>
        <v/>
      </c>
      <c r="R11" s="23">
        <f>IF(A11="","",IF(COUNTIF($A$4:$A$103,A11)&gt;1,"Duplicate Lead ID",IF(B11="","Add submitted date",IF(H11="","Select owner",IF(I11="","Select status",IF(AND(J11&lt;&gt;"",J11&lt;B11),"Check contact date",IF(AND(K11&lt;&gt;"",K11&lt;B11),"Check follow-up date",IF(AND(L11&lt;&gt;"",L11&lt;B11),"Check quote date",IF(AND(M11&lt;&gt;"",M11&lt;B11),"Check disposition date",IF(AND(IFERROR(VLOOKUP(I11,$T$4:$U$10,2,FALSE),"")="Closed",M11=""),"Add disposition date",IF(AND(IFERROR(VLOOKUP(I11,$T$4:$U$10,2,FALSE),"")="Open",M11&lt;&gt;""),"Check status/date","OK")))))))))))</f>
        <v/>
      </c>
      <c r="T11">
        <f>IF(Assumptions!A12="","",Assumptions!A12)</f>
        <v/>
      </c>
      <c r="U11">
        <f>IF(Assumptions!B12="","",Assumptions!B12)</f>
        <v/>
      </c>
      <c r="V11">
        <f>IF(Assumptions!D12="","",Assumptions!D12)</f>
        <v/>
      </c>
      <c r="W11">
        <f>IF(Assumptions!F12="","",Assumptions!F12)</f>
        <v/>
      </c>
      <c r="X11">
        <f>IF(Assumptions!H12="","",Assumptions!H12)</f>
        <v/>
      </c>
      <c r="Y11">
        <f>IF(Assumptions!J12="","",Assumptions!J12)</f>
        <v/>
      </c>
    </row>
    <row r="12">
      <c r="A12" s="16" t="inlineStr">
        <is>
          <t>WEB-2026-009</t>
        </is>
      </c>
      <c r="B12" s="17" t="n">
        <v>46245</v>
      </c>
      <c r="C12" s="16" t="inlineStr">
        <is>
          <t>Indigo</t>
        </is>
      </c>
      <c r="D12" s="16" t="inlineStr">
        <is>
          <t>Pike (fictional)</t>
        </is>
      </c>
      <c r="E12" s="16" t="inlineStr">
        <is>
          <t>Small Business</t>
        </is>
      </c>
      <c r="F12" s="16" t="inlineStr">
        <is>
          <t>Referral Page</t>
        </is>
      </c>
      <c r="G12" s="16" t="inlineStr">
        <is>
          <t>Email</t>
        </is>
      </c>
      <c r="H12" s="16" t="inlineStr">
        <is>
          <t>Skyler Lane (fictional)</t>
        </is>
      </c>
      <c r="I12" s="16" t="inlineStr">
        <is>
          <t>Quoted</t>
        </is>
      </c>
      <c r="J12" s="17" t="n">
        <v>46265</v>
      </c>
      <c r="K12" s="17" t="n">
        <v>46268</v>
      </c>
      <c r="L12" s="17" t="n">
        <v>46260</v>
      </c>
      <c r="M12" s="17" t="n"/>
      <c r="N12" s="18" t="n">
        <v>4800</v>
      </c>
      <c r="O12" s="19" t="inlineStr">
        <is>
          <t>Manual follow-up review is needed.</t>
        </is>
      </c>
      <c r="P12" s="20">
        <f>IF(A12="","",IF(B12="","",IFERROR(MAX(0,IF(M12&lt;&gt;"",M12-B12,TODAY()-B12)),"")))</f>
        <v/>
      </c>
      <c r="Q12" s="5">
        <f>IF(A12="","",IFERROR(IF(IFERROR(VLOOKUP(I12,$T$4:$U$10,2,FALSE),"")="Closed","Closed",IF(K12="","Set follow-up",IF(K12&lt;TODAY(),"Overdue",IF(K12&lt;=TODAY()+Assumptions!$M$5,"Due soon","Scheduled")))),"Check follow-up"))</f>
        <v/>
      </c>
      <c r="R12" s="21">
        <f>IF(A12="","",IF(COUNTIF($A$4:$A$103,A12)&gt;1,"Duplicate Lead ID",IF(B12="","Add submitted date",IF(H12="","Select owner",IF(I12="","Select status",IF(AND(J12&lt;&gt;"",J12&lt;B12),"Check contact date",IF(AND(K12&lt;&gt;"",K12&lt;B12),"Check follow-up date",IF(AND(L12&lt;&gt;"",L12&lt;B12),"Check quote date",IF(AND(M12&lt;&gt;"",M12&lt;B12),"Check disposition date",IF(AND(IFERROR(VLOOKUP(I12,$T$4:$U$10,2,FALSE),"")="Closed",M12=""),"Add disposition date",IF(AND(IFERROR(VLOOKUP(I12,$T$4:$U$10,2,FALSE),"")="Open",M12&lt;&gt;""),"Check status/date","OK")))))))))))</f>
        <v/>
      </c>
      <c r="T12">
        <f>IF(Assumptions!A13="","",Assumptions!A13)</f>
        <v/>
      </c>
      <c r="U12">
        <f>IF(Assumptions!B13="","",Assumptions!B13)</f>
        <v/>
      </c>
      <c r="V12">
        <f>IF(Assumptions!D13="","",Assumptions!D13)</f>
        <v/>
      </c>
      <c r="W12">
        <f>IF(Assumptions!F13="","",Assumptions!F13)</f>
        <v/>
      </c>
      <c r="X12">
        <f>IF(Assumptions!H13="","",Assumptions!H13)</f>
        <v/>
      </c>
      <c r="Y12">
        <f>IF(Assumptions!J13="","",Assumptions!J13)</f>
        <v/>
      </c>
    </row>
    <row r="13">
      <c r="A13" s="16" t="inlineStr">
        <is>
          <t>WEB-2026-010</t>
        </is>
      </c>
      <c r="B13" s="17" t="n">
        <v>46268</v>
      </c>
      <c r="C13" s="16" t="inlineStr">
        <is>
          <t>Jules</t>
        </is>
      </c>
      <c r="D13" s="16" t="inlineStr">
        <is>
          <t>Frost (fictional)</t>
        </is>
      </c>
      <c r="E13" s="16" t="inlineStr">
        <is>
          <t>Renters</t>
        </is>
      </c>
      <c r="F13" s="16" t="inlineStr">
        <is>
          <t>Blog Inquiry</t>
        </is>
      </c>
      <c r="G13" s="16" t="inlineStr">
        <is>
          <t>No Preference</t>
        </is>
      </c>
      <c r="H13" s="16" t="inlineStr">
        <is>
          <t>Morgan Reed (fictional)</t>
        </is>
      </c>
      <c r="I13" s="16" t="inlineStr">
        <is>
          <t>Contacted</t>
        </is>
      </c>
      <c r="J13" s="17" t="n">
        <v>46274</v>
      </c>
      <c r="K13" s="17" t="n">
        <v>46279</v>
      </c>
      <c r="L13" s="17" t="n"/>
      <c r="M13" s="17" t="n"/>
      <c r="N13" s="18" t="n">
        <v>760</v>
      </c>
      <c r="O13" s="19" t="inlineStr">
        <is>
          <t>Follow-up is scheduled beyond the alert window.</t>
        </is>
      </c>
      <c r="P13" s="22">
        <f>IF(A13="","",IF(B13="","",IFERROR(MAX(0,IF(M13&lt;&gt;"",M13-B13,TODAY()-B13)),"")))</f>
        <v/>
      </c>
      <c r="Q13" s="7">
        <f>IF(A13="","",IFERROR(IF(IFERROR(VLOOKUP(I13,$T$4:$U$10,2,FALSE),"")="Closed","Closed",IF(K13="","Set follow-up",IF(K13&lt;TODAY(),"Overdue",IF(K13&lt;=TODAY()+Assumptions!$M$5,"Due soon","Scheduled")))),"Check follow-up"))</f>
        <v/>
      </c>
      <c r="R13" s="23">
        <f>IF(A13="","",IF(COUNTIF($A$4:$A$103,A13)&gt;1,"Duplicate Lead ID",IF(B13="","Add submitted date",IF(H13="","Select owner",IF(I13="","Select status",IF(AND(J13&lt;&gt;"",J13&lt;B13),"Check contact date",IF(AND(K13&lt;&gt;"",K13&lt;B13),"Check follow-up date",IF(AND(L13&lt;&gt;"",L13&lt;B13),"Check quote date",IF(AND(M13&lt;&gt;"",M13&lt;B13),"Check disposition date",IF(AND(IFERROR(VLOOKUP(I13,$T$4:$U$10,2,FALSE),"")="Closed",M13=""),"Add disposition date",IF(AND(IFERROR(VLOOKUP(I13,$T$4:$U$10,2,FALSE),"")="Open",M13&lt;&gt;""),"Check status/date","OK")))))))))))</f>
        <v/>
      </c>
      <c r="T13">
        <f>IF(Assumptions!A14="","",Assumptions!A14)</f>
        <v/>
      </c>
      <c r="U13">
        <f>IF(Assumptions!B14="","",Assumptions!B14)</f>
        <v/>
      </c>
      <c r="V13">
        <f>IF(Assumptions!D14="","",Assumptions!D14)</f>
        <v/>
      </c>
      <c r="W13">
        <f>IF(Assumptions!F14="","",Assumptions!F14)</f>
        <v/>
      </c>
      <c r="X13">
        <f>IF(Assumptions!H14="","",Assumptions!H14)</f>
        <v/>
      </c>
      <c r="Y13">
        <f>IF(Assumptions!J14="","",Assumptions!J14)</f>
        <v/>
      </c>
    </row>
    <row r="14">
      <c r="A14" s="16" t="n"/>
      <c r="B14" s="17" t="n"/>
      <c r="C14" s="16" t="n"/>
      <c r="D14" s="16" t="n"/>
      <c r="E14" s="16" t="n"/>
      <c r="F14" s="16" t="n"/>
      <c r="G14" s="16" t="n"/>
      <c r="H14" s="16" t="n"/>
      <c r="I14" s="16" t="n"/>
      <c r="J14" s="17" t="n"/>
      <c r="K14" s="17" t="n"/>
      <c r="L14" s="17" t="n"/>
      <c r="M14" s="17" t="n"/>
      <c r="N14" s="18" t="n"/>
      <c r="O14" s="19" t="n"/>
      <c r="P14" s="20">
        <f>IF(A14="","",IF(B14="","",IFERROR(MAX(0,IF(M14&lt;&gt;"",M14-B14,TODAY()-B14)),"")))</f>
        <v/>
      </c>
      <c r="Q14" s="5">
        <f>IF(A14="","",IFERROR(IF(IFERROR(VLOOKUP(I14,$T$4:$U$10,2,FALSE),"")="Closed","Closed",IF(K14="","Set follow-up",IF(K14&lt;TODAY(),"Overdue",IF(K14&lt;=TODAY()+Assumptions!$M$5,"Due soon","Scheduled")))),"Check follow-up"))</f>
        <v/>
      </c>
      <c r="R14" s="21">
        <f>IF(A14="","",IF(COUNTIF($A$4:$A$103,A14)&gt;1,"Duplicate Lead ID",IF(B14="","Add submitted date",IF(H14="","Select owner",IF(I14="","Select status",IF(AND(J14&lt;&gt;"",J14&lt;B14),"Check contact date",IF(AND(K14&lt;&gt;"",K14&lt;B14),"Check follow-up date",IF(AND(L14&lt;&gt;"",L14&lt;B14),"Check quote date",IF(AND(M14&lt;&gt;"",M14&lt;B14),"Check disposition date",IF(AND(IFERROR(VLOOKUP(I14,$T$4:$U$10,2,FALSE),"")="Closed",M14=""),"Add disposition date",IF(AND(IFERROR(VLOOKUP(I14,$T$4:$U$10,2,FALSE),"")="Open",M14&lt;&gt;""),"Check status/date","OK")))))))))))</f>
        <v/>
      </c>
      <c r="T14">
        <f>IF(Assumptions!A15="","",Assumptions!A15)</f>
        <v/>
      </c>
      <c r="U14">
        <f>IF(Assumptions!B15="","",Assumptions!B15)</f>
        <v/>
      </c>
      <c r="V14">
        <f>IF(Assumptions!D15="","",Assumptions!D15)</f>
        <v/>
      </c>
      <c r="W14">
        <f>IF(Assumptions!F15="","",Assumptions!F15)</f>
        <v/>
      </c>
      <c r="X14">
        <f>IF(Assumptions!H15="","",Assumptions!H15)</f>
        <v/>
      </c>
      <c r="Y14">
        <f>IF(Assumptions!J15="","",Assumptions!J15)</f>
        <v/>
      </c>
    </row>
    <row r="15">
      <c r="A15" s="16" t="n"/>
      <c r="B15" s="17" t="n"/>
      <c r="C15" s="16" t="n"/>
      <c r="D15" s="16" t="n"/>
      <c r="E15" s="16" t="n"/>
      <c r="F15" s="16" t="n"/>
      <c r="G15" s="16" t="n"/>
      <c r="H15" s="16" t="n"/>
      <c r="I15" s="16" t="n"/>
      <c r="J15" s="17" t="n"/>
      <c r="K15" s="17" t="n"/>
      <c r="L15" s="17" t="n"/>
      <c r="M15" s="17" t="n"/>
      <c r="N15" s="18" t="n"/>
      <c r="O15" s="19" t="n"/>
      <c r="P15" s="22">
        <f>IF(A15="","",IF(B15="","",IFERROR(MAX(0,IF(M15&lt;&gt;"",M15-B15,TODAY()-B15)),"")))</f>
        <v/>
      </c>
      <c r="Q15" s="7">
        <f>IF(A15="","",IFERROR(IF(IFERROR(VLOOKUP(I15,$T$4:$U$10,2,FALSE),"")="Closed","Closed",IF(K15="","Set follow-up",IF(K15&lt;TODAY(),"Overdue",IF(K15&lt;=TODAY()+Assumptions!$M$5,"Due soon","Scheduled")))),"Check follow-up"))</f>
        <v/>
      </c>
      <c r="R15" s="23">
        <f>IF(A15="","",IF(COUNTIF($A$4:$A$103,A15)&gt;1,"Duplicate Lead ID",IF(B15="","Add submitted date",IF(H15="","Select owner",IF(I15="","Select status",IF(AND(J15&lt;&gt;"",J15&lt;B15),"Check contact date",IF(AND(K15&lt;&gt;"",K15&lt;B15),"Check follow-up date",IF(AND(L15&lt;&gt;"",L15&lt;B15),"Check quote date",IF(AND(M15&lt;&gt;"",M15&lt;B15),"Check disposition date",IF(AND(IFERROR(VLOOKUP(I15,$T$4:$U$10,2,FALSE),"")="Closed",M15=""),"Add disposition date",IF(AND(IFERROR(VLOOKUP(I15,$T$4:$U$10,2,FALSE),"")="Open",M15&lt;&gt;""),"Check status/date","OK")))))))))))</f>
        <v/>
      </c>
      <c r="T15">
        <f>IF(Assumptions!A16="","",Assumptions!A16)</f>
        <v/>
      </c>
      <c r="U15">
        <f>IF(Assumptions!B16="","",Assumptions!B16)</f>
        <v/>
      </c>
      <c r="V15">
        <f>IF(Assumptions!D16="","",Assumptions!D16)</f>
        <v/>
      </c>
      <c r="W15">
        <f>IF(Assumptions!F16="","",Assumptions!F16)</f>
        <v/>
      </c>
      <c r="X15">
        <f>IF(Assumptions!H16="","",Assumptions!H16)</f>
        <v/>
      </c>
      <c r="Y15">
        <f>IF(Assumptions!J16="","",Assumptions!J16)</f>
        <v/>
      </c>
    </row>
    <row r="16">
      <c r="A16" s="16" t="n"/>
      <c r="B16" s="17" t="n"/>
      <c r="C16" s="16" t="n"/>
      <c r="D16" s="16" t="n"/>
      <c r="E16" s="16" t="n"/>
      <c r="F16" s="16" t="n"/>
      <c r="G16" s="16" t="n"/>
      <c r="H16" s="16" t="n"/>
      <c r="I16" s="16" t="n"/>
      <c r="J16" s="17" t="n"/>
      <c r="K16" s="17" t="n"/>
      <c r="L16" s="17" t="n"/>
      <c r="M16" s="17" t="n"/>
      <c r="N16" s="18" t="n"/>
      <c r="O16" s="19" t="n"/>
      <c r="P16" s="20">
        <f>IF(A16="","",IF(B16="","",IFERROR(MAX(0,IF(M16&lt;&gt;"",M16-B16,TODAY()-B16)),"")))</f>
        <v/>
      </c>
      <c r="Q16" s="5">
        <f>IF(A16="","",IFERROR(IF(IFERROR(VLOOKUP(I16,$T$4:$U$10,2,FALSE),"")="Closed","Closed",IF(K16="","Set follow-up",IF(K16&lt;TODAY(),"Overdue",IF(K16&lt;=TODAY()+Assumptions!$M$5,"Due soon","Scheduled")))),"Check follow-up"))</f>
        <v/>
      </c>
      <c r="R16" s="21">
        <f>IF(A16="","",IF(COUNTIF($A$4:$A$103,A16)&gt;1,"Duplicate Lead ID",IF(B16="","Add submitted date",IF(H16="","Select owner",IF(I16="","Select status",IF(AND(J16&lt;&gt;"",J16&lt;B16),"Check contact date",IF(AND(K16&lt;&gt;"",K16&lt;B16),"Check follow-up date",IF(AND(L16&lt;&gt;"",L16&lt;B16),"Check quote date",IF(AND(M16&lt;&gt;"",M16&lt;B16),"Check disposition date",IF(AND(IFERROR(VLOOKUP(I16,$T$4:$U$10,2,FALSE),"")="Closed",M16=""),"Add disposition date",IF(AND(IFERROR(VLOOKUP(I16,$T$4:$U$10,2,FALSE),"")="Open",M16&lt;&gt;""),"Check status/date","OK")))))))))))</f>
        <v/>
      </c>
      <c r="T16">
        <f>IF(Assumptions!A17="","",Assumptions!A17)</f>
        <v/>
      </c>
      <c r="U16">
        <f>IF(Assumptions!B17="","",Assumptions!B17)</f>
        <v/>
      </c>
      <c r="V16">
        <f>IF(Assumptions!D17="","",Assumptions!D17)</f>
        <v/>
      </c>
      <c r="W16">
        <f>IF(Assumptions!F17="","",Assumptions!F17)</f>
        <v/>
      </c>
      <c r="X16">
        <f>IF(Assumptions!H17="","",Assumptions!H17)</f>
        <v/>
      </c>
      <c r="Y16">
        <f>IF(Assumptions!J17="","",Assumptions!J17)</f>
        <v/>
      </c>
    </row>
    <row r="17">
      <c r="A17" s="16" t="n"/>
      <c r="B17" s="17" t="n"/>
      <c r="C17" s="16" t="n"/>
      <c r="D17" s="16" t="n"/>
      <c r="E17" s="16" t="n"/>
      <c r="F17" s="16" t="n"/>
      <c r="G17" s="16" t="n"/>
      <c r="H17" s="16" t="n"/>
      <c r="I17" s="16" t="n"/>
      <c r="J17" s="17" t="n"/>
      <c r="K17" s="17" t="n"/>
      <c r="L17" s="17" t="n"/>
      <c r="M17" s="17" t="n"/>
      <c r="N17" s="18" t="n"/>
      <c r="O17" s="19" t="n"/>
      <c r="P17" s="22">
        <f>IF(A17="","",IF(B17="","",IFERROR(MAX(0,IF(M17&lt;&gt;"",M17-B17,TODAY()-B17)),"")))</f>
        <v/>
      </c>
      <c r="Q17" s="7">
        <f>IF(A17="","",IFERROR(IF(IFERROR(VLOOKUP(I17,$T$4:$U$10,2,FALSE),"")="Closed","Closed",IF(K17="","Set follow-up",IF(K17&lt;TODAY(),"Overdue",IF(K17&lt;=TODAY()+Assumptions!$M$5,"Due soon","Scheduled")))),"Check follow-up"))</f>
        <v/>
      </c>
      <c r="R17" s="23">
        <f>IF(A17="","",IF(COUNTIF($A$4:$A$103,A17)&gt;1,"Duplicate Lead ID",IF(B17="","Add submitted date",IF(H17="","Select owner",IF(I17="","Select status",IF(AND(J17&lt;&gt;"",J17&lt;B17),"Check contact date",IF(AND(K17&lt;&gt;"",K17&lt;B17),"Check follow-up date",IF(AND(L17&lt;&gt;"",L17&lt;B17),"Check quote date",IF(AND(M17&lt;&gt;"",M17&lt;B17),"Check disposition date",IF(AND(IFERROR(VLOOKUP(I17,$T$4:$U$10,2,FALSE),"")="Closed",M17=""),"Add disposition date",IF(AND(IFERROR(VLOOKUP(I17,$T$4:$U$10,2,FALSE),"")="Open",M17&lt;&gt;""),"Check status/date","OK")))))))))))</f>
        <v/>
      </c>
      <c r="T17">
        <f>IF(Assumptions!A18="","",Assumptions!A18)</f>
        <v/>
      </c>
      <c r="U17">
        <f>IF(Assumptions!B18="","",Assumptions!B18)</f>
        <v/>
      </c>
      <c r="V17">
        <f>IF(Assumptions!D18="","",Assumptions!D18)</f>
        <v/>
      </c>
      <c r="W17">
        <f>IF(Assumptions!F18="","",Assumptions!F18)</f>
        <v/>
      </c>
      <c r="X17">
        <f>IF(Assumptions!H18="","",Assumptions!H18)</f>
        <v/>
      </c>
      <c r="Y17">
        <f>IF(Assumptions!J18="","",Assumptions!J18)</f>
        <v/>
      </c>
    </row>
    <row r="18">
      <c r="A18" s="16" t="n"/>
      <c r="B18" s="17" t="n"/>
      <c r="C18" s="16" t="n"/>
      <c r="D18" s="16" t="n"/>
      <c r="E18" s="16" t="n"/>
      <c r="F18" s="16" t="n"/>
      <c r="G18" s="16" t="n"/>
      <c r="H18" s="16" t="n"/>
      <c r="I18" s="16" t="n"/>
      <c r="J18" s="17" t="n"/>
      <c r="K18" s="17" t="n"/>
      <c r="L18" s="17" t="n"/>
      <c r="M18" s="17" t="n"/>
      <c r="N18" s="18" t="n"/>
      <c r="O18" s="19" t="n"/>
      <c r="P18" s="20">
        <f>IF(A18="","",IF(B18="","",IFERROR(MAX(0,IF(M18&lt;&gt;"",M18-B18,TODAY()-B18)),"")))</f>
        <v/>
      </c>
      <c r="Q18" s="5">
        <f>IF(A18="","",IFERROR(IF(IFERROR(VLOOKUP(I18,$T$4:$U$10,2,FALSE),"")="Closed","Closed",IF(K18="","Set follow-up",IF(K18&lt;TODAY(),"Overdue",IF(K18&lt;=TODAY()+Assumptions!$M$5,"Due soon","Scheduled")))),"Check follow-up"))</f>
        <v/>
      </c>
      <c r="R18" s="21">
        <f>IF(A18="","",IF(COUNTIF($A$4:$A$103,A18)&gt;1,"Duplicate Lead ID",IF(B18="","Add submitted date",IF(H18="","Select owner",IF(I18="","Select status",IF(AND(J18&lt;&gt;"",J18&lt;B18),"Check contact date",IF(AND(K18&lt;&gt;"",K18&lt;B18),"Check follow-up date",IF(AND(L18&lt;&gt;"",L18&lt;B18),"Check quote date",IF(AND(M18&lt;&gt;"",M18&lt;B18),"Check disposition date",IF(AND(IFERROR(VLOOKUP(I18,$T$4:$U$10,2,FALSE),"")="Closed",M18=""),"Add disposition date",IF(AND(IFERROR(VLOOKUP(I18,$T$4:$U$10,2,FALSE),"")="Open",M18&lt;&gt;""),"Check status/date","OK")))))))))))</f>
        <v/>
      </c>
      <c r="T18">
        <f>IF(Assumptions!A19="","",Assumptions!A19)</f>
        <v/>
      </c>
      <c r="U18">
        <f>IF(Assumptions!B19="","",Assumptions!B19)</f>
        <v/>
      </c>
      <c r="V18">
        <f>IF(Assumptions!D19="","",Assumptions!D19)</f>
        <v/>
      </c>
      <c r="W18">
        <f>IF(Assumptions!F19="","",Assumptions!F19)</f>
        <v/>
      </c>
      <c r="X18">
        <f>IF(Assumptions!H19="","",Assumptions!H19)</f>
        <v/>
      </c>
      <c r="Y18">
        <f>IF(Assumptions!J19="","",Assumptions!J19)</f>
        <v/>
      </c>
    </row>
    <row r="19">
      <c r="A19" s="16" t="n"/>
      <c r="B19" s="17" t="n"/>
      <c r="C19" s="16" t="n"/>
      <c r="D19" s="16" t="n"/>
      <c r="E19" s="16" t="n"/>
      <c r="F19" s="16" t="n"/>
      <c r="G19" s="16" t="n"/>
      <c r="H19" s="16" t="n"/>
      <c r="I19" s="16" t="n"/>
      <c r="J19" s="17" t="n"/>
      <c r="K19" s="17" t="n"/>
      <c r="L19" s="17" t="n"/>
      <c r="M19" s="17" t="n"/>
      <c r="N19" s="18" t="n"/>
      <c r="O19" s="19" t="n"/>
      <c r="P19" s="22">
        <f>IF(A19="","",IF(B19="","",IFERROR(MAX(0,IF(M19&lt;&gt;"",M19-B19,TODAY()-B19)),"")))</f>
        <v/>
      </c>
      <c r="Q19" s="7">
        <f>IF(A19="","",IFERROR(IF(IFERROR(VLOOKUP(I19,$T$4:$U$10,2,FALSE),"")="Closed","Closed",IF(K19="","Set follow-up",IF(K19&lt;TODAY(),"Overdue",IF(K19&lt;=TODAY()+Assumptions!$M$5,"Due soon","Scheduled")))),"Check follow-up"))</f>
        <v/>
      </c>
      <c r="R19" s="23">
        <f>IF(A19="","",IF(COUNTIF($A$4:$A$103,A19)&gt;1,"Duplicate Lead ID",IF(B19="","Add submitted date",IF(H19="","Select owner",IF(I19="","Select status",IF(AND(J19&lt;&gt;"",J19&lt;B19),"Check contact date",IF(AND(K19&lt;&gt;"",K19&lt;B19),"Check follow-up date",IF(AND(L19&lt;&gt;"",L19&lt;B19),"Check quote date",IF(AND(M19&lt;&gt;"",M19&lt;B19),"Check disposition date",IF(AND(IFERROR(VLOOKUP(I19,$T$4:$U$10,2,FALSE),"")="Closed",M19=""),"Add disposition date",IF(AND(IFERROR(VLOOKUP(I19,$T$4:$U$10,2,FALSE),"")="Open",M19&lt;&gt;""),"Check status/date","OK")))))))))))</f>
        <v/>
      </c>
      <c r="T19">
        <f>IF(Assumptions!A20="","",Assumptions!A20)</f>
        <v/>
      </c>
      <c r="U19">
        <f>IF(Assumptions!B20="","",Assumptions!B20)</f>
        <v/>
      </c>
      <c r="V19">
        <f>IF(Assumptions!D20="","",Assumptions!D20)</f>
        <v/>
      </c>
      <c r="W19">
        <f>IF(Assumptions!F20="","",Assumptions!F20)</f>
        <v/>
      </c>
      <c r="X19">
        <f>IF(Assumptions!H20="","",Assumptions!H20)</f>
        <v/>
      </c>
      <c r="Y19">
        <f>IF(Assumptions!J20="","",Assumptions!J20)</f>
        <v/>
      </c>
    </row>
    <row r="20">
      <c r="A20" s="16" t="n"/>
      <c r="B20" s="17" t="n"/>
      <c r="C20" s="16" t="n"/>
      <c r="D20" s="16" t="n"/>
      <c r="E20" s="16" t="n"/>
      <c r="F20" s="16" t="n"/>
      <c r="G20" s="16" t="n"/>
      <c r="H20" s="16" t="n"/>
      <c r="I20" s="16" t="n"/>
      <c r="J20" s="17" t="n"/>
      <c r="K20" s="17" t="n"/>
      <c r="L20" s="17" t="n"/>
      <c r="M20" s="17" t="n"/>
      <c r="N20" s="18" t="n"/>
      <c r="O20" s="19" t="n"/>
      <c r="P20" s="20">
        <f>IF(A20="","",IF(B20="","",IFERROR(MAX(0,IF(M20&lt;&gt;"",M20-B20,TODAY()-B20)),"")))</f>
        <v/>
      </c>
      <c r="Q20" s="5">
        <f>IF(A20="","",IFERROR(IF(IFERROR(VLOOKUP(I20,$T$4:$U$10,2,FALSE),"")="Closed","Closed",IF(K20="","Set follow-up",IF(K20&lt;TODAY(),"Overdue",IF(K20&lt;=TODAY()+Assumptions!$M$5,"Due soon","Scheduled")))),"Check follow-up"))</f>
        <v/>
      </c>
      <c r="R20" s="21">
        <f>IF(A20="","",IF(COUNTIF($A$4:$A$103,A20)&gt;1,"Duplicate Lead ID",IF(B20="","Add submitted date",IF(H20="","Select owner",IF(I20="","Select status",IF(AND(J20&lt;&gt;"",J20&lt;B20),"Check contact date",IF(AND(K20&lt;&gt;"",K20&lt;B20),"Check follow-up date",IF(AND(L20&lt;&gt;"",L20&lt;B20),"Check quote date",IF(AND(M20&lt;&gt;"",M20&lt;B20),"Check disposition date",IF(AND(IFERROR(VLOOKUP(I20,$T$4:$U$10,2,FALSE),"")="Closed",M20=""),"Add disposition date",IF(AND(IFERROR(VLOOKUP(I20,$T$4:$U$10,2,FALSE),"")="Open",M20&lt;&gt;""),"Check status/date","OK")))))))))))</f>
        <v/>
      </c>
      <c r="T20">
        <f>IF(Assumptions!A21="","",Assumptions!A21)</f>
        <v/>
      </c>
      <c r="U20">
        <f>IF(Assumptions!B21="","",Assumptions!B21)</f>
        <v/>
      </c>
      <c r="V20">
        <f>IF(Assumptions!D21="","",Assumptions!D21)</f>
        <v/>
      </c>
      <c r="W20">
        <f>IF(Assumptions!F21="","",Assumptions!F21)</f>
        <v/>
      </c>
      <c r="X20">
        <f>IF(Assumptions!H21="","",Assumptions!H21)</f>
        <v/>
      </c>
      <c r="Y20">
        <f>IF(Assumptions!J21="","",Assumptions!J21)</f>
        <v/>
      </c>
    </row>
    <row r="21">
      <c r="A21" s="16" t="n"/>
      <c r="B21" s="17" t="n"/>
      <c r="C21" s="16" t="n"/>
      <c r="D21" s="16" t="n"/>
      <c r="E21" s="16" t="n"/>
      <c r="F21" s="16" t="n"/>
      <c r="G21" s="16" t="n"/>
      <c r="H21" s="16" t="n"/>
      <c r="I21" s="16" t="n"/>
      <c r="J21" s="17" t="n"/>
      <c r="K21" s="17" t="n"/>
      <c r="L21" s="17" t="n"/>
      <c r="M21" s="17" t="n"/>
      <c r="N21" s="18" t="n"/>
      <c r="O21" s="19" t="n"/>
      <c r="P21" s="22">
        <f>IF(A21="","",IF(B21="","",IFERROR(MAX(0,IF(M21&lt;&gt;"",M21-B21,TODAY()-B21)),"")))</f>
        <v/>
      </c>
      <c r="Q21" s="7">
        <f>IF(A21="","",IFERROR(IF(IFERROR(VLOOKUP(I21,$T$4:$U$10,2,FALSE),"")="Closed","Closed",IF(K21="","Set follow-up",IF(K21&lt;TODAY(),"Overdue",IF(K21&lt;=TODAY()+Assumptions!$M$5,"Due soon","Scheduled")))),"Check follow-up"))</f>
        <v/>
      </c>
      <c r="R21" s="23">
        <f>IF(A21="","",IF(COUNTIF($A$4:$A$103,A21)&gt;1,"Duplicate Lead ID",IF(B21="","Add submitted date",IF(H21="","Select owner",IF(I21="","Select status",IF(AND(J21&lt;&gt;"",J21&lt;B21),"Check contact date",IF(AND(K21&lt;&gt;"",K21&lt;B21),"Check follow-up date",IF(AND(L21&lt;&gt;"",L21&lt;B21),"Check quote date",IF(AND(M21&lt;&gt;"",M21&lt;B21),"Check disposition date",IF(AND(IFERROR(VLOOKUP(I21,$T$4:$U$10,2,FALSE),"")="Closed",M21=""),"Add disposition date",IF(AND(IFERROR(VLOOKUP(I21,$T$4:$U$10,2,FALSE),"")="Open",M21&lt;&gt;""),"Check status/date","OK")))))))))))</f>
        <v/>
      </c>
      <c r="T21">
        <f>IF(Assumptions!A22="","",Assumptions!A22)</f>
        <v/>
      </c>
      <c r="U21">
        <f>IF(Assumptions!B22="","",Assumptions!B22)</f>
        <v/>
      </c>
      <c r="V21">
        <f>IF(Assumptions!D22="","",Assumptions!D22)</f>
        <v/>
      </c>
      <c r="W21">
        <f>IF(Assumptions!F22="","",Assumptions!F22)</f>
        <v/>
      </c>
      <c r="X21">
        <f>IF(Assumptions!H22="","",Assumptions!H22)</f>
        <v/>
      </c>
      <c r="Y21">
        <f>IF(Assumptions!J22="","",Assumptions!J22)</f>
        <v/>
      </c>
    </row>
    <row r="22">
      <c r="A22" s="16" t="n"/>
      <c r="B22" s="17" t="n"/>
      <c r="C22" s="16" t="n"/>
      <c r="D22" s="16" t="n"/>
      <c r="E22" s="16" t="n"/>
      <c r="F22" s="16" t="n"/>
      <c r="G22" s="16" t="n"/>
      <c r="H22" s="16" t="n"/>
      <c r="I22" s="16" t="n"/>
      <c r="J22" s="17" t="n"/>
      <c r="K22" s="17" t="n"/>
      <c r="L22" s="17" t="n"/>
      <c r="M22" s="17" t="n"/>
      <c r="N22" s="18" t="n"/>
      <c r="O22" s="19" t="n"/>
      <c r="P22" s="20">
        <f>IF(A22="","",IF(B22="","",IFERROR(MAX(0,IF(M22&lt;&gt;"",M22-B22,TODAY()-B22)),"")))</f>
        <v/>
      </c>
      <c r="Q22" s="5">
        <f>IF(A22="","",IFERROR(IF(IFERROR(VLOOKUP(I22,$T$4:$U$10,2,FALSE),"")="Closed","Closed",IF(K22="","Set follow-up",IF(K22&lt;TODAY(),"Overdue",IF(K22&lt;=TODAY()+Assumptions!$M$5,"Due soon","Scheduled")))),"Check follow-up"))</f>
        <v/>
      </c>
      <c r="R22" s="21">
        <f>IF(A22="","",IF(COUNTIF($A$4:$A$103,A22)&gt;1,"Duplicate Lead ID",IF(B22="","Add submitted date",IF(H22="","Select owner",IF(I22="","Select status",IF(AND(J22&lt;&gt;"",J22&lt;B22),"Check contact date",IF(AND(K22&lt;&gt;"",K22&lt;B22),"Check follow-up date",IF(AND(L22&lt;&gt;"",L22&lt;B22),"Check quote date",IF(AND(M22&lt;&gt;"",M22&lt;B22),"Check disposition date",IF(AND(IFERROR(VLOOKUP(I22,$T$4:$U$10,2,FALSE),"")="Closed",M22=""),"Add disposition date",IF(AND(IFERROR(VLOOKUP(I22,$T$4:$U$10,2,FALSE),"")="Open",M22&lt;&gt;""),"Check status/date","OK")))))))))))</f>
        <v/>
      </c>
      <c r="T22">
        <f>IF(Assumptions!A23="","",Assumptions!A23)</f>
        <v/>
      </c>
      <c r="U22">
        <f>IF(Assumptions!B23="","",Assumptions!B23)</f>
        <v/>
      </c>
      <c r="V22">
        <f>IF(Assumptions!D23="","",Assumptions!D23)</f>
        <v/>
      </c>
      <c r="W22">
        <f>IF(Assumptions!F23="","",Assumptions!F23)</f>
        <v/>
      </c>
      <c r="X22">
        <f>IF(Assumptions!H23="","",Assumptions!H23)</f>
        <v/>
      </c>
      <c r="Y22">
        <f>IF(Assumptions!J23="","",Assumptions!J23)</f>
        <v/>
      </c>
    </row>
    <row r="23">
      <c r="A23" s="16" t="n"/>
      <c r="B23" s="17" t="n"/>
      <c r="C23" s="16" t="n"/>
      <c r="D23" s="16" t="n"/>
      <c r="E23" s="16" t="n"/>
      <c r="F23" s="16" t="n"/>
      <c r="G23" s="16" t="n"/>
      <c r="H23" s="16" t="n"/>
      <c r="I23" s="16" t="n"/>
      <c r="J23" s="17" t="n"/>
      <c r="K23" s="17" t="n"/>
      <c r="L23" s="17" t="n"/>
      <c r="M23" s="17" t="n"/>
      <c r="N23" s="18" t="n"/>
      <c r="O23" s="19" t="n"/>
      <c r="P23" s="22">
        <f>IF(A23="","",IF(B23="","",IFERROR(MAX(0,IF(M23&lt;&gt;"",M23-B23,TODAY()-B23)),"")))</f>
        <v/>
      </c>
      <c r="Q23" s="7">
        <f>IF(A23="","",IFERROR(IF(IFERROR(VLOOKUP(I23,$T$4:$U$10,2,FALSE),"")="Closed","Closed",IF(K23="","Set follow-up",IF(K23&lt;TODAY(),"Overdue",IF(K23&lt;=TODAY()+Assumptions!$M$5,"Due soon","Scheduled")))),"Check follow-up"))</f>
        <v/>
      </c>
      <c r="R23" s="23">
        <f>IF(A23="","",IF(COUNTIF($A$4:$A$103,A23)&gt;1,"Duplicate Lead ID",IF(B23="","Add submitted date",IF(H23="","Select owner",IF(I23="","Select status",IF(AND(J23&lt;&gt;"",J23&lt;B23),"Check contact date",IF(AND(K23&lt;&gt;"",K23&lt;B23),"Check follow-up date",IF(AND(L23&lt;&gt;"",L23&lt;B23),"Check quote date",IF(AND(M23&lt;&gt;"",M23&lt;B23),"Check disposition date",IF(AND(IFERROR(VLOOKUP(I23,$T$4:$U$10,2,FALSE),"")="Closed",M23=""),"Add disposition date",IF(AND(IFERROR(VLOOKUP(I23,$T$4:$U$10,2,FALSE),"")="Open",M23&lt;&gt;""),"Check status/date","OK")))))))))))</f>
        <v/>
      </c>
      <c r="T23">
        <f>IF(Assumptions!A24="","",Assumptions!A24)</f>
        <v/>
      </c>
      <c r="U23">
        <f>IF(Assumptions!B24="","",Assumptions!B24)</f>
        <v/>
      </c>
      <c r="V23">
        <f>IF(Assumptions!D24="","",Assumptions!D24)</f>
        <v/>
      </c>
      <c r="W23">
        <f>IF(Assumptions!F24="","",Assumptions!F24)</f>
        <v/>
      </c>
      <c r="X23">
        <f>IF(Assumptions!H24="","",Assumptions!H24)</f>
        <v/>
      </c>
      <c r="Y23">
        <f>IF(Assumptions!J24="","",Assumptions!J24)</f>
        <v/>
      </c>
    </row>
    <row r="24">
      <c r="A24" s="16" t="n"/>
      <c r="B24" s="17" t="n"/>
      <c r="C24" s="16" t="n"/>
      <c r="D24" s="16" t="n"/>
      <c r="E24" s="16" t="n"/>
      <c r="F24" s="16" t="n"/>
      <c r="G24" s="16" t="n"/>
      <c r="H24" s="16" t="n"/>
      <c r="I24" s="16" t="n"/>
      <c r="J24" s="17" t="n"/>
      <c r="K24" s="17" t="n"/>
      <c r="L24" s="17" t="n"/>
      <c r="M24" s="17" t="n"/>
      <c r="N24" s="18" t="n"/>
      <c r="O24" s="19" t="n"/>
      <c r="P24" s="20">
        <f>IF(A24="","",IF(B24="","",IFERROR(MAX(0,IF(M24&lt;&gt;"",M24-B24,TODAY()-B24)),"")))</f>
        <v/>
      </c>
      <c r="Q24" s="5">
        <f>IF(A24="","",IFERROR(IF(IFERROR(VLOOKUP(I24,$T$4:$U$10,2,FALSE),"")="Closed","Closed",IF(K24="","Set follow-up",IF(K24&lt;TODAY(),"Overdue",IF(K24&lt;=TODAY()+Assumptions!$M$5,"Due soon","Scheduled")))),"Check follow-up"))</f>
        <v/>
      </c>
      <c r="R24" s="21">
        <f>IF(A24="","",IF(COUNTIF($A$4:$A$103,A24)&gt;1,"Duplicate Lead ID",IF(B24="","Add submitted date",IF(H24="","Select owner",IF(I24="","Select status",IF(AND(J24&lt;&gt;"",J24&lt;B24),"Check contact date",IF(AND(K24&lt;&gt;"",K24&lt;B24),"Check follow-up date",IF(AND(L24&lt;&gt;"",L24&lt;B24),"Check quote date",IF(AND(M24&lt;&gt;"",M24&lt;B24),"Check disposition date",IF(AND(IFERROR(VLOOKUP(I24,$T$4:$U$10,2,FALSE),"")="Closed",M24=""),"Add disposition date",IF(AND(IFERROR(VLOOKUP(I24,$T$4:$U$10,2,FALSE),"")="Open",M24&lt;&gt;""),"Check status/date","OK")))))))))))</f>
        <v/>
      </c>
      <c r="T24">
        <f>IF(Assumptions!A25="","",Assumptions!A25)</f>
        <v/>
      </c>
      <c r="U24">
        <f>IF(Assumptions!B25="","",Assumptions!B25)</f>
        <v/>
      </c>
      <c r="V24">
        <f>IF(Assumptions!D25="","",Assumptions!D25)</f>
        <v/>
      </c>
      <c r="W24">
        <f>IF(Assumptions!F25="","",Assumptions!F25)</f>
        <v/>
      </c>
      <c r="X24">
        <f>IF(Assumptions!H25="","",Assumptions!H25)</f>
        <v/>
      </c>
      <c r="Y24">
        <f>IF(Assumptions!J25="","",Assumptions!J25)</f>
        <v/>
      </c>
    </row>
    <row r="25">
      <c r="A25" s="16" t="n"/>
      <c r="B25" s="17" t="n"/>
      <c r="C25" s="16" t="n"/>
      <c r="D25" s="16" t="n"/>
      <c r="E25" s="16" t="n"/>
      <c r="F25" s="16" t="n"/>
      <c r="G25" s="16" t="n"/>
      <c r="H25" s="16" t="n"/>
      <c r="I25" s="16" t="n"/>
      <c r="J25" s="17" t="n"/>
      <c r="K25" s="17" t="n"/>
      <c r="L25" s="17" t="n"/>
      <c r="M25" s="17" t="n"/>
      <c r="N25" s="18" t="n"/>
      <c r="O25" s="19" t="n"/>
      <c r="P25" s="22">
        <f>IF(A25="","",IF(B25="","",IFERROR(MAX(0,IF(M25&lt;&gt;"",M25-B25,TODAY()-B25)),"")))</f>
        <v/>
      </c>
      <c r="Q25" s="7">
        <f>IF(A25="","",IFERROR(IF(IFERROR(VLOOKUP(I25,$T$4:$U$10,2,FALSE),"")="Closed","Closed",IF(K25="","Set follow-up",IF(K25&lt;TODAY(),"Overdue",IF(K25&lt;=TODAY()+Assumptions!$M$5,"Due soon","Scheduled")))),"Check follow-up"))</f>
        <v/>
      </c>
      <c r="R25" s="23">
        <f>IF(A25="","",IF(COUNTIF($A$4:$A$103,A25)&gt;1,"Duplicate Lead ID",IF(B25="","Add submitted date",IF(H25="","Select owner",IF(I25="","Select status",IF(AND(J25&lt;&gt;"",J25&lt;B25),"Check contact date",IF(AND(K25&lt;&gt;"",K25&lt;B25),"Check follow-up date",IF(AND(L25&lt;&gt;"",L25&lt;B25),"Check quote date",IF(AND(M25&lt;&gt;"",M25&lt;B25),"Check disposition date",IF(AND(IFERROR(VLOOKUP(I25,$T$4:$U$10,2,FALSE),"")="Closed",M25=""),"Add disposition date",IF(AND(IFERROR(VLOOKUP(I25,$T$4:$U$10,2,FALSE),"")="Open",M25&lt;&gt;""),"Check status/date","OK")))))))))))</f>
        <v/>
      </c>
      <c r="T25">
        <f>IF(Assumptions!A26="","",Assumptions!A26)</f>
        <v/>
      </c>
      <c r="U25">
        <f>IF(Assumptions!B26="","",Assumptions!B26)</f>
        <v/>
      </c>
      <c r="V25">
        <f>IF(Assumptions!D26="","",Assumptions!D26)</f>
        <v/>
      </c>
      <c r="W25">
        <f>IF(Assumptions!F26="","",Assumptions!F26)</f>
        <v/>
      </c>
      <c r="X25">
        <f>IF(Assumptions!H26="","",Assumptions!H26)</f>
        <v/>
      </c>
      <c r="Y25">
        <f>IF(Assumptions!J26="","",Assumptions!J26)</f>
        <v/>
      </c>
    </row>
    <row r="26">
      <c r="A26" s="16" t="n"/>
      <c r="B26" s="17" t="n"/>
      <c r="C26" s="16" t="n"/>
      <c r="D26" s="16" t="n"/>
      <c r="E26" s="16" t="n"/>
      <c r="F26" s="16" t="n"/>
      <c r="G26" s="16" t="n"/>
      <c r="H26" s="16" t="n"/>
      <c r="I26" s="16" t="n"/>
      <c r="J26" s="17" t="n"/>
      <c r="K26" s="17" t="n"/>
      <c r="L26" s="17" t="n"/>
      <c r="M26" s="17" t="n"/>
      <c r="N26" s="18" t="n"/>
      <c r="O26" s="19" t="n"/>
      <c r="P26" s="20">
        <f>IF(A26="","",IF(B26="","",IFERROR(MAX(0,IF(M26&lt;&gt;"",M26-B26,TODAY()-B26)),"")))</f>
        <v/>
      </c>
      <c r="Q26" s="5">
        <f>IF(A26="","",IFERROR(IF(IFERROR(VLOOKUP(I26,$T$4:$U$10,2,FALSE),"")="Closed","Closed",IF(K26="","Set follow-up",IF(K26&lt;TODAY(),"Overdue",IF(K26&lt;=TODAY()+Assumptions!$M$5,"Due soon","Scheduled")))),"Check follow-up"))</f>
        <v/>
      </c>
      <c r="R26" s="21">
        <f>IF(A26="","",IF(COUNTIF($A$4:$A$103,A26)&gt;1,"Duplicate Lead ID",IF(B26="","Add submitted date",IF(H26="","Select owner",IF(I26="","Select status",IF(AND(J26&lt;&gt;"",J26&lt;B26),"Check contact date",IF(AND(K26&lt;&gt;"",K26&lt;B26),"Check follow-up date",IF(AND(L26&lt;&gt;"",L26&lt;B26),"Check quote date",IF(AND(M26&lt;&gt;"",M26&lt;B26),"Check disposition date",IF(AND(IFERROR(VLOOKUP(I26,$T$4:$U$10,2,FALSE),"")="Closed",M26=""),"Add disposition date",IF(AND(IFERROR(VLOOKUP(I26,$T$4:$U$10,2,FALSE),"")="Open",M26&lt;&gt;""),"Check status/date","OK")))))))))))</f>
        <v/>
      </c>
      <c r="T26">
        <f>IF(Assumptions!A27="","",Assumptions!A27)</f>
        <v/>
      </c>
      <c r="U26">
        <f>IF(Assumptions!B27="","",Assumptions!B27)</f>
        <v/>
      </c>
      <c r="V26">
        <f>IF(Assumptions!D27="","",Assumptions!D27)</f>
        <v/>
      </c>
      <c r="W26">
        <f>IF(Assumptions!F27="","",Assumptions!F27)</f>
        <v/>
      </c>
      <c r="X26">
        <f>IF(Assumptions!H27="","",Assumptions!H27)</f>
        <v/>
      </c>
      <c r="Y26">
        <f>IF(Assumptions!J27="","",Assumptions!J27)</f>
        <v/>
      </c>
    </row>
    <row r="27">
      <c r="A27" s="16" t="n"/>
      <c r="B27" s="17" t="n"/>
      <c r="C27" s="16" t="n"/>
      <c r="D27" s="16" t="n"/>
      <c r="E27" s="16" t="n"/>
      <c r="F27" s="16" t="n"/>
      <c r="G27" s="16" t="n"/>
      <c r="H27" s="16" t="n"/>
      <c r="I27" s="16" t="n"/>
      <c r="J27" s="17" t="n"/>
      <c r="K27" s="17" t="n"/>
      <c r="L27" s="17" t="n"/>
      <c r="M27" s="17" t="n"/>
      <c r="N27" s="18" t="n"/>
      <c r="O27" s="19" t="n"/>
      <c r="P27" s="22">
        <f>IF(A27="","",IF(B27="","",IFERROR(MAX(0,IF(M27&lt;&gt;"",M27-B27,TODAY()-B27)),"")))</f>
        <v/>
      </c>
      <c r="Q27" s="7">
        <f>IF(A27="","",IFERROR(IF(IFERROR(VLOOKUP(I27,$T$4:$U$10,2,FALSE),"")="Closed","Closed",IF(K27="","Set follow-up",IF(K27&lt;TODAY(),"Overdue",IF(K27&lt;=TODAY()+Assumptions!$M$5,"Due soon","Scheduled")))),"Check follow-up"))</f>
        <v/>
      </c>
      <c r="R27" s="23">
        <f>IF(A27="","",IF(COUNTIF($A$4:$A$103,A27)&gt;1,"Duplicate Lead ID",IF(B27="","Add submitted date",IF(H27="","Select owner",IF(I27="","Select status",IF(AND(J27&lt;&gt;"",J27&lt;B27),"Check contact date",IF(AND(K27&lt;&gt;"",K27&lt;B27),"Check follow-up date",IF(AND(L27&lt;&gt;"",L27&lt;B27),"Check quote date",IF(AND(M27&lt;&gt;"",M27&lt;B27),"Check disposition date",IF(AND(IFERROR(VLOOKUP(I27,$T$4:$U$10,2,FALSE),"")="Closed",M27=""),"Add disposition date",IF(AND(IFERROR(VLOOKUP(I27,$T$4:$U$10,2,FALSE),"")="Open",M27&lt;&gt;""),"Check status/date","OK")))))))))))</f>
        <v/>
      </c>
      <c r="T27">
        <f>IF(Assumptions!A28="","",Assumptions!A28)</f>
        <v/>
      </c>
      <c r="U27">
        <f>IF(Assumptions!B28="","",Assumptions!B28)</f>
        <v/>
      </c>
      <c r="V27">
        <f>IF(Assumptions!D28="","",Assumptions!D28)</f>
        <v/>
      </c>
      <c r="W27">
        <f>IF(Assumptions!F28="","",Assumptions!F28)</f>
        <v/>
      </c>
      <c r="X27">
        <f>IF(Assumptions!H28="","",Assumptions!H28)</f>
        <v/>
      </c>
      <c r="Y27">
        <f>IF(Assumptions!J28="","",Assumptions!J28)</f>
        <v/>
      </c>
    </row>
    <row r="28">
      <c r="A28" s="16" t="n"/>
      <c r="B28" s="17" t="n"/>
      <c r="C28" s="16" t="n"/>
      <c r="D28" s="16" t="n"/>
      <c r="E28" s="16" t="n"/>
      <c r="F28" s="16" t="n"/>
      <c r="G28" s="16" t="n"/>
      <c r="H28" s="16" t="n"/>
      <c r="I28" s="16" t="n"/>
      <c r="J28" s="17" t="n"/>
      <c r="K28" s="17" t="n"/>
      <c r="L28" s="17" t="n"/>
      <c r="M28" s="17" t="n"/>
      <c r="N28" s="18" t="n"/>
      <c r="O28" s="19" t="n"/>
      <c r="P28" s="20">
        <f>IF(A28="","",IF(B28="","",IFERROR(MAX(0,IF(M28&lt;&gt;"",M28-B28,TODAY()-B28)),"")))</f>
        <v/>
      </c>
      <c r="Q28" s="5">
        <f>IF(A28="","",IFERROR(IF(IFERROR(VLOOKUP(I28,$T$4:$U$10,2,FALSE),"")="Closed","Closed",IF(K28="","Set follow-up",IF(K28&lt;TODAY(),"Overdue",IF(K28&lt;=TODAY()+Assumptions!$M$5,"Due soon","Scheduled")))),"Check follow-up"))</f>
        <v/>
      </c>
      <c r="R28" s="21">
        <f>IF(A28="","",IF(COUNTIF($A$4:$A$103,A28)&gt;1,"Duplicate Lead ID",IF(B28="","Add submitted date",IF(H28="","Select owner",IF(I28="","Select status",IF(AND(J28&lt;&gt;"",J28&lt;B28),"Check contact date",IF(AND(K28&lt;&gt;"",K28&lt;B28),"Check follow-up date",IF(AND(L28&lt;&gt;"",L28&lt;B28),"Check quote date",IF(AND(M28&lt;&gt;"",M28&lt;B28),"Check disposition date",IF(AND(IFERROR(VLOOKUP(I28,$T$4:$U$10,2,FALSE),"")="Closed",M28=""),"Add disposition date",IF(AND(IFERROR(VLOOKUP(I28,$T$4:$U$10,2,FALSE),"")="Open",M28&lt;&gt;""),"Check status/date","OK")))))))))))</f>
        <v/>
      </c>
      <c r="T28">
        <f>IF(Assumptions!A29="","",Assumptions!A29)</f>
        <v/>
      </c>
      <c r="U28">
        <f>IF(Assumptions!B29="","",Assumptions!B29)</f>
        <v/>
      </c>
      <c r="V28">
        <f>IF(Assumptions!D29="","",Assumptions!D29)</f>
        <v/>
      </c>
      <c r="W28">
        <f>IF(Assumptions!F29="","",Assumptions!F29)</f>
        <v/>
      </c>
      <c r="X28">
        <f>IF(Assumptions!H29="","",Assumptions!H29)</f>
        <v/>
      </c>
      <c r="Y28">
        <f>IF(Assumptions!J29="","",Assumptions!J29)</f>
        <v/>
      </c>
    </row>
    <row r="29">
      <c r="A29" s="16" t="n"/>
      <c r="B29" s="17" t="n"/>
      <c r="C29" s="16" t="n"/>
      <c r="D29" s="16" t="n"/>
      <c r="E29" s="16" t="n"/>
      <c r="F29" s="16" t="n"/>
      <c r="G29" s="16" t="n"/>
      <c r="H29" s="16" t="n"/>
      <c r="I29" s="16" t="n"/>
      <c r="J29" s="17" t="n"/>
      <c r="K29" s="17" t="n"/>
      <c r="L29" s="17" t="n"/>
      <c r="M29" s="17" t="n"/>
      <c r="N29" s="18" t="n"/>
      <c r="O29" s="19" t="n"/>
      <c r="P29" s="22">
        <f>IF(A29="","",IF(B29="","",IFERROR(MAX(0,IF(M29&lt;&gt;"",M29-B29,TODAY()-B29)),"")))</f>
        <v/>
      </c>
      <c r="Q29" s="7">
        <f>IF(A29="","",IFERROR(IF(IFERROR(VLOOKUP(I29,$T$4:$U$10,2,FALSE),"")="Closed","Closed",IF(K29="","Set follow-up",IF(K29&lt;TODAY(),"Overdue",IF(K29&lt;=TODAY()+Assumptions!$M$5,"Due soon","Scheduled")))),"Check follow-up"))</f>
        <v/>
      </c>
      <c r="R29" s="23">
        <f>IF(A29="","",IF(COUNTIF($A$4:$A$103,A29)&gt;1,"Duplicate Lead ID",IF(B29="","Add submitted date",IF(H29="","Select owner",IF(I29="","Select status",IF(AND(J29&lt;&gt;"",J29&lt;B29),"Check contact date",IF(AND(K29&lt;&gt;"",K29&lt;B29),"Check follow-up date",IF(AND(L29&lt;&gt;"",L29&lt;B29),"Check quote date",IF(AND(M29&lt;&gt;"",M29&lt;B29),"Check disposition date",IF(AND(IFERROR(VLOOKUP(I29,$T$4:$U$10,2,FALSE),"")="Closed",M29=""),"Add disposition date",IF(AND(IFERROR(VLOOKUP(I29,$T$4:$U$10,2,FALSE),"")="Open",M29&lt;&gt;""),"Check status/date","OK")))))))))))</f>
        <v/>
      </c>
      <c r="T29">
        <f>IF(Assumptions!A30="","",Assumptions!A30)</f>
        <v/>
      </c>
      <c r="U29">
        <f>IF(Assumptions!B30="","",Assumptions!B30)</f>
        <v/>
      </c>
      <c r="V29">
        <f>IF(Assumptions!D30="","",Assumptions!D30)</f>
        <v/>
      </c>
      <c r="W29">
        <f>IF(Assumptions!F30="","",Assumptions!F30)</f>
        <v/>
      </c>
      <c r="X29">
        <f>IF(Assumptions!H30="","",Assumptions!H30)</f>
        <v/>
      </c>
      <c r="Y29">
        <f>IF(Assumptions!J30="","",Assumptions!J30)</f>
        <v/>
      </c>
    </row>
    <row r="30">
      <c r="A30" s="16" t="n"/>
      <c r="B30" s="17" t="n"/>
      <c r="C30" s="16" t="n"/>
      <c r="D30" s="16" t="n"/>
      <c r="E30" s="16" t="n"/>
      <c r="F30" s="16" t="n"/>
      <c r="G30" s="16" t="n"/>
      <c r="H30" s="16" t="n"/>
      <c r="I30" s="16" t="n"/>
      <c r="J30" s="17" t="n"/>
      <c r="K30" s="17" t="n"/>
      <c r="L30" s="17" t="n"/>
      <c r="M30" s="17" t="n"/>
      <c r="N30" s="18" t="n"/>
      <c r="O30" s="19" t="n"/>
      <c r="P30" s="20">
        <f>IF(A30="","",IF(B30="","",IFERROR(MAX(0,IF(M30&lt;&gt;"",M30-B30,TODAY()-B30)),"")))</f>
        <v/>
      </c>
      <c r="Q30" s="5">
        <f>IF(A30="","",IFERROR(IF(IFERROR(VLOOKUP(I30,$T$4:$U$10,2,FALSE),"")="Closed","Closed",IF(K30="","Set follow-up",IF(K30&lt;TODAY(),"Overdue",IF(K30&lt;=TODAY()+Assumptions!$M$5,"Due soon","Scheduled")))),"Check follow-up"))</f>
        <v/>
      </c>
      <c r="R30" s="21">
        <f>IF(A30="","",IF(COUNTIF($A$4:$A$103,A30)&gt;1,"Duplicate Lead ID",IF(B30="","Add submitted date",IF(H30="","Select owner",IF(I30="","Select status",IF(AND(J30&lt;&gt;"",J30&lt;B30),"Check contact date",IF(AND(K30&lt;&gt;"",K30&lt;B30),"Check follow-up date",IF(AND(L30&lt;&gt;"",L30&lt;B30),"Check quote date",IF(AND(M30&lt;&gt;"",M30&lt;B30),"Check disposition date",IF(AND(IFERROR(VLOOKUP(I30,$T$4:$U$10,2,FALSE),"")="Closed",M30=""),"Add disposition date",IF(AND(IFERROR(VLOOKUP(I30,$T$4:$U$10,2,FALSE),"")="Open",M30&lt;&gt;""),"Check status/date","OK")))))))))))</f>
        <v/>
      </c>
      <c r="T30">
        <f>IF(Assumptions!A31="","",Assumptions!A31)</f>
        <v/>
      </c>
      <c r="U30">
        <f>IF(Assumptions!B31="","",Assumptions!B31)</f>
        <v/>
      </c>
      <c r="V30">
        <f>IF(Assumptions!D31="","",Assumptions!D31)</f>
        <v/>
      </c>
      <c r="W30">
        <f>IF(Assumptions!F31="","",Assumptions!F31)</f>
        <v/>
      </c>
      <c r="X30">
        <f>IF(Assumptions!H31="","",Assumptions!H31)</f>
        <v/>
      </c>
      <c r="Y30">
        <f>IF(Assumptions!J31="","",Assumptions!J31)</f>
        <v/>
      </c>
    </row>
    <row r="31">
      <c r="A31" s="16" t="n"/>
      <c r="B31" s="17" t="n"/>
      <c r="C31" s="16" t="n"/>
      <c r="D31" s="16" t="n"/>
      <c r="E31" s="16" t="n"/>
      <c r="F31" s="16" t="n"/>
      <c r="G31" s="16" t="n"/>
      <c r="H31" s="16" t="n"/>
      <c r="I31" s="16" t="n"/>
      <c r="J31" s="17" t="n"/>
      <c r="K31" s="17" t="n"/>
      <c r="L31" s="17" t="n"/>
      <c r="M31" s="17" t="n"/>
      <c r="N31" s="18" t="n"/>
      <c r="O31" s="19" t="n"/>
      <c r="P31" s="22">
        <f>IF(A31="","",IF(B31="","",IFERROR(MAX(0,IF(M31&lt;&gt;"",M31-B31,TODAY()-B31)),"")))</f>
        <v/>
      </c>
      <c r="Q31" s="7">
        <f>IF(A31="","",IFERROR(IF(IFERROR(VLOOKUP(I31,$T$4:$U$10,2,FALSE),"")="Closed","Closed",IF(K31="","Set follow-up",IF(K31&lt;TODAY(),"Overdue",IF(K31&lt;=TODAY()+Assumptions!$M$5,"Due soon","Scheduled")))),"Check follow-up"))</f>
        <v/>
      </c>
      <c r="R31" s="23">
        <f>IF(A31="","",IF(COUNTIF($A$4:$A$103,A31)&gt;1,"Duplicate Lead ID",IF(B31="","Add submitted date",IF(H31="","Select owner",IF(I31="","Select status",IF(AND(J31&lt;&gt;"",J31&lt;B31),"Check contact date",IF(AND(K31&lt;&gt;"",K31&lt;B31),"Check follow-up date",IF(AND(L31&lt;&gt;"",L31&lt;B31),"Check quote date",IF(AND(M31&lt;&gt;"",M31&lt;B31),"Check disposition date",IF(AND(IFERROR(VLOOKUP(I31,$T$4:$U$10,2,FALSE),"")="Closed",M31=""),"Add disposition date",IF(AND(IFERROR(VLOOKUP(I31,$T$4:$U$10,2,FALSE),"")="Open",M31&lt;&gt;""),"Check status/date","OK")))))))))))</f>
        <v/>
      </c>
      <c r="T31">
        <f>IF(Assumptions!A32="","",Assumptions!A32)</f>
        <v/>
      </c>
      <c r="U31">
        <f>IF(Assumptions!B32="","",Assumptions!B32)</f>
        <v/>
      </c>
      <c r="V31">
        <f>IF(Assumptions!D32="","",Assumptions!D32)</f>
        <v/>
      </c>
      <c r="W31">
        <f>IF(Assumptions!F32="","",Assumptions!F32)</f>
        <v/>
      </c>
      <c r="X31">
        <f>IF(Assumptions!H32="","",Assumptions!H32)</f>
        <v/>
      </c>
      <c r="Y31">
        <f>IF(Assumptions!J32="","",Assumptions!J32)</f>
        <v/>
      </c>
    </row>
    <row r="32">
      <c r="A32" s="16" t="n"/>
      <c r="B32" s="17" t="n"/>
      <c r="C32" s="16" t="n"/>
      <c r="D32" s="16" t="n"/>
      <c r="E32" s="16" t="n"/>
      <c r="F32" s="16" t="n"/>
      <c r="G32" s="16" t="n"/>
      <c r="H32" s="16" t="n"/>
      <c r="I32" s="16" t="n"/>
      <c r="J32" s="17" t="n"/>
      <c r="K32" s="17" t="n"/>
      <c r="L32" s="17" t="n"/>
      <c r="M32" s="17" t="n"/>
      <c r="N32" s="18" t="n"/>
      <c r="O32" s="19" t="n"/>
      <c r="P32" s="20">
        <f>IF(A32="","",IF(B32="","",IFERROR(MAX(0,IF(M32&lt;&gt;"",M32-B32,TODAY()-B32)),"")))</f>
        <v/>
      </c>
      <c r="Q32" s="5">
        <f>IF(A32="","",IFERROR(IF(IFERROR(VLOOKUP(I32,$T$4:$U$10,2,FALSE),"")="Closed","Closed",IF(K32="","Set follow-up",IF(K32&lt;TODAY(),"Overdue",IF(K32&lt;=TODAY()+Assumptions!$M$5,"Due soon","Scheduled")))),"Check follow-up"))</f>
        <v/>
      </c>
      <c r="R32" s="21">
        <f>IF(A32="","",IF(COUNTIF($A$4:$A$103,A32)&gt;1,"Duplicate Lead ID",IF(B32="","Add submitted date",IF(H32="","Select owner",IF(I32="","Select status",IF(AND(J32&lt;&gt;"",J32&lt;B32),"Check contact date",IF(AND(K32&lt;&gt;"",K32&lt;B32),"Check follow-up date",IF(AND(L32&lt;&gt;"",L32&lt;B32),"Check quote date",IF(AND(M32&lt;&gt;"",M32&lt;B32),"Check disposition date",IF(AND(IFERROR(VLOOKUP(I32,$T$4:$U$10,2,FALSE),"")="Closed",M32=""),"Add disposition date",IF(AND(IFERROR(VLOOKUP(I32,$T$4:$U$10,2,FALSE),"")="Open",M32&lt;&gt;""),"Check status/date","OK")))))))))))</f>
        <v/>
      </c>
      <c r="T32">
        <f>IF(Assumptions!A33="","",Assumptions!A33)</f>
        <v/>
      </c>
      <c r="U32">
        <f>IF(Assumptions!B33="","",Assumptions!B33)</f>
        <v/>
      </c>
      <c r="V32">
        <f>IF(Assumptions!D33="","",Assumptions!D33)</f>
        <v/>
      </c>
      <c r="W32">
        <f>IF(Assumptions!F33="","",Assumptions!F33)</f>
        <v/>
      </c>
      <c r="X32">
        <f>IF(Assumptions!H33="","",Assumptions!H33)</f>
        <v/>
      </c>
      <c r="Y32">
        <f>IF(Assumptions!J33="","",Assumptions!J33)</f>
        <v/>
      </c>
    </row>
    <row r="33">
      <c r="A33" s="16" t="n"/>
      <c r="B33" s="17" t="n"/>
      <c r="C33" s="16" t="n"/>
      <c r="D33" s="16" t="n"/>
      <c r="E33" s="16" t="n"/>
      <c r="F33" s="16" t="n"/>
      <c r="G33" s="16" t="n"/>
      <c r="H33" s="16" t="n"/>
      <c r="I33" s="16" t="n"/>
      <c r="J33" s="17" t="n"/>
      <c r="K33" s="17" t="n"/>
      <c r="L33" s="17" t="n"/>
      <c r="M33" s="17" t="n"/>
      <c r="N33" s="18" t="n"/>
      <c r="O33" s="19" t="n"/>
      <c r="P33" s="22">
        <f>IF(A33="","",IF(B33="","",IFERROR(MAX(0,IF(M33&lt;&gt;"",M33-B33,TODAY()-B33)),"")))</f>
        <v/>
      </c>
      <c r="Q33" s="7">
        <f>IF(A33="","",IFERROR(IF(IFERROR(VLOOKUP(I33,$T$4:$U$10,2,FALSE),"")="Closed","Closed",IF(K33="","Set follow-up",IF(K33&lt;TODAY(),"Overdue",IF(K33&lt;=TODAY()+Assumptions!$M$5,"Due soon","Scheduled")))),"Check follow-up"))</f>
        <v/>
      </c>
      <c r="R33" s="23">
        <f>IF(A33="","",IF(COUNTIF($A$4:$A$103,A33)&gt;1,"Duplicate Lead ID",IF(B33="","Add submitted date",IF(H33="","Select owner",IF(I33="","Select status",IF(AND(J33&lt;&gt;"",J33&lt;B33),"Check contact date",IF(AND(K33&lt;&gt;"",K33&lt;B33),"Check follow-up date",IF(AND(L33&lt;&gt;"",L33&lt;B33),"Check quote date",IF(AND(M33&lt;&gt;"",M33&lt;B33),"Check disposition date",IF(AND(IFERROR(VLOOKUP(I33,$T$4:$U$10,2,FALSE),"")="Closed",M33=""),"Add disposition date",IF(AND(IFERROR(VLOOKUP(I33,$T$4:$U$10,2,FALSE),"")="Open",M33&lt;&gt;""),"Check status/date","OK")))))))))))</f>
        <v/>
      </c>
      <c r="T33">
        <f>IF(Assumptions!A34="","",Assumptions!A34)</f>
        <v/>
      </c>
      <c r="U33">
        <f>IF(Assumptions!B34="","",Assumptions!B34)</f>
        <v/>
      </c>
      <c r="V33">
        <f>IF(Assumptions!D34="","",Assumptions!D34)</f>
        <v/>
      </c>
      <c r="W33">
        <f>IF(Assumptions!F34="","",Assumptions!F34)</f>
        <v/>
      </c>
      <c r="X33">
        <f>IF(Assumptions!H34="","",Assumptions!H34)</f>
        <v/>
      </c>
      <c r="Y33">
        <f>IF(Assumptions!J34="","",Assumptions!J34)</f>
        <v/>
      </c>
    </row>
    <row r="34">
      <c r="A34" s="16" t="n"/>
      <c r="B34" s="17" t="n"/>
      <c r="C34" s="16" t="n"/>
      <c r="D34" s="16" t="n"/>
      <c r="E34" s="16" t="n"/>
      <c r="F34" s="16" t="n"/>
      <c r="G34" s="16" t="n"/>
      <c r="H34" s="16" t="n"/>
      <c r="I34" s="16" t="n"/>
      <c r="J34" s="17" t="n"/>
      <c r="K34" s="17" t="n"/>
      <c r="L34" s="17" t="n"/>
      <c r="M34" s="17" t="n"/>
      <c r="N34" s="18" t="n"/>
      <c r="O34" s="19" t="n"/>
      <c r="P34" s="20">
        <f>IF(A34="","",IF(B34="","",IFERROR(MAX(0,IF(M34&lt;&gt;"",M34-B34,TODAY()-B34)),"")))</f>
        <v/>
      </c>
      <c r="Q34" s="5">
        <f>IF(A34="","",IFERROR(IF(IFERROR(VLOOKUP(I34,$T$4:$U$10,2,FALSE),"")="Closed","Closed",IF(K34="","Set follow-up",IF(K34&lt;TODAY(),"Overdue",IF(K34&lt;=TODAY()+Assumptions!$M$5,"Due soon","Scheduled")))),"Check follow-up"))</f>
        <v/>
      </c>
      <c r="R34" s="21">
        <f>IF(A34="","",IF(COUNTIF($A$4:$A$103,A34)&gt;1,"Duplicate Lead ID",IF(B34="","Add submitted date",IF(H34="","Select owner",IF(I34="","Select status",IF(AND(J34&lt;&gt;"",J34&lt;B34),"Check contact date",IF(AND(K34&lt;&gt;"",K34&lt;B34),"Check follow-up date",IF(AND(L34&lt;&gt;"",L34&lt;B34),"Check quote date",IF(AND(M34&lt;&gt;"",M34&lt;B34),"Check disposition date",IF(AND(IFERROR(VLOOKUP(I34,$T$4:$U$10,2,FALSE),"")="Closed",M34=""),"Add disposition date",IF(AND(IFERROR(VLOOKUP(I34,$T$4:$U$10,2,FALSE),"")="Open",M34&lt;&gt;""),"Check status/date","OK")))))))))))</f>
        <v/>
      </c>
      <c r="T34">
        <f>IF(Assumptions!A35="","",Assumptions!A35)</f>
        <v/>
      </c>
      <c r="U34">
        <f>IF(Assumptions!B35="","",Assumptions!B35)</f>
        <v/>
      </c>
      <c r="V34">
        <f>IF(Assumptions!D35="","",Assumptions!D35)</f>
        <v/>
      </c>
      <c r="W34">
        <f>IF(Assumptions!F35="","",Assumptions!F35)</f>
        <v/>
      </c>
      <c r="X34">
        <f>IF(Assumptions!H35="","",Assumptions!H35)</f>
        <v/>
      </c>
      <c r="Y34">
        <f>IF(Assumptions!J35="","",Assumptions!J35)</f>
        <v/>
      </c>
    </row>
    <row r="35">
      <c r="A35" s="16" t="n"/>
      <c r="B35" s="17" t="n"/>
      <c r="C35" s="16" t="n"/>
      <c r="D35" s="16" t="n"/>
      <c r="E35" s="16" t="n"/>
      <c r="F35" s="16" t="n"/>
      <c r="G35" s="16" t="n"/>
      <c r="H35" s="16" t="n"/>
      <c r="I35" s="16" t="n"/>
      <c r="J35" s="17" t="n"/>
      <c r="K35" s="17" t="n"/>
      <c r="L35" s="17" t="n"/>
      <c r="M35" s="17" t="n"/>
      <c r="N35" s="18" t="n"/>
      <c r="O35" s="19" t="n"/>
      <c r="P35" s="22">
        <f>IF(A35="","",IF(B35="","",IFERROR(MAX(0,IF(M35&lt;&gt;"",M35-B35,TODAY()-B35)),"")))</f>
        <v/>
      </c>
      <c r="Q35" s="7">
        <f>IF(A35="","",IFERROR(IF(IFERROR(VLOOKUP(I35,$T$4:$U$10,2,FALSE),"")="Closed","Closed",IF(K35="","Set follow-up",IF(K35&lt;TODAY(),"Overdue",IF(K35&lt;=TODAY()+Assumptions!$M$5,"Due soon","Scheduled")))),"Check follow-up"))</f>
        <v/>
      </c>
      <c r="R35" s="23">
        <f>IF(A35="","",IF(COUNTIF($A$4:$A$103,A35)&gt;1,"Duplicate Lead ID",IF(B35="","Add submitted date",IF(H35="","Select owner",IF(I35="","Select status",IF(AND(J35&lt;&gt;"",J35&lt;B35),"Check contact date",IF(AND(K35&lt;&gt;"",K35&lt;B35),"Check follow-up date",IF(AND(L35&lt;&gt;"",L35&lt;B35),"Check quote date",IF(AND(M35&lt;&gt;"",M35&lt;B35),"Check disposition date",IF(AND(IFERROR(VLOOKUP(I35,$T$4:$U$10,2,FALSE),"")="Closed",M35=""),"Add disposition date",IF(AND(IFERROR(VLOOKUP(I35,$T$4:$U$10,2,FALSE),"")="Open",M35&lt;&gt;""),"Check status/date","OK")))))))))))</f>
        <v/>
      </c>
      <c r="T35">
        <f>IF(Assumptions!A36="","",Assumptions!A36)</f>
        <v/>
      </c>
      <c r="U35">
        <f>IF(Assumptions!B36="","",Assumptions!B36)</f>
        <v/>
      </c>
      <c r="V35">
        <f>IF(Assumptions!D36="","",Assumptions!D36)</f>
        <v/>
      </c>
      <c r="W35">
        <f>IF(Assumptions!F36="","",Assumptions!F36)</f>
        <v/>
      </c>
      <c r="X35">
        <f>IF(Assumptions!H36="","",Assumptions!H36)</f>
        <v/>
      </c>
      <c r="Y35">
        <f>IF(Assumptions!J36="","",Assumptions!J36)</f>
        <v/>
      </c>
    </row>
    <row r="36">
      <c r="A36" s="16" t="n"/>
      <c r="B36" s="17" t="n"/>
      <c r="C36" s="16" t="n"/>
      <c r="D36" s="16" t="n"/>
      <c r="E36" s="16" t="n"/>
      <c r="F36" s="16" t="n"/>
      <c r="G36" s="16" t="n"/>
      <c r="H36" s="16" t="n"/>
      <c r="I36" s="16" t="n"/>
      <c r="J36" s="17" t="n"/>
      <c r="K36" s="17" t="n"/>
      <c r="L36" s="17" t="n"/>
      <c r="M36" s="17" t="n"/>
      <c r="N36" s="18" t="n"/>
      <c r="O36" s="19" t="n"/>
      <c r="P36" s="20">
        <f>IF(A36="","",IF(B36="","",IFERROR(MAX(0,IF(M36&lt;&gt;"",M36-B36,TODAY()-B36)),"")))</f>
        <v/>
      </c>
      <c r="Q36" s="5">
        <f>IF(A36="","",IFERROR(IF(IFERROR(VLOOKUP(I36,$T$4:$U$10,2,FALSE),"")="Closed","Closed",IF(K36="","Set follow-up",IF(K36&lt;TODAY(),"Overdue",IF(K36&lt;=TODAY()+Assumptions!$M$5,"Due soon","Scheduled")))),"Check follow-up"))</f>
        <v/>
      </c>
      <c r="R36" s="21">
        <f>IF(A36="","",IF(COUNTIF($A$4:$A$103,A36)&gt;1,"Duplicate Lead ID",IF(B36="","Add submitted date",IF(H36="","Select owner",IF(I36="","Select status",IF(AND(J36&lt;&gt;"",J36&lt;B36),"Check contact date",IF(AND(K36&lt;&gt;"",K36&lt;B36),"Check follow-up date",IF(AND(L36&lt;&gt;"",L36&lt;B36),"Check quote date",IF(AND(M36&lt;&gt;"",M36&lt;B36),"Check disposition date",IF(AND(IFERROR(VLOOKUP(I36,$T$4:$U$10,2,FALSE),"")="Closed",M36=""),"Add disposition date",IF(AND(IFERROR(VLOOKUP(I36,$T$4:$U$10,2,FALSE),"")="Open",M36&lt;&gt;""),"Check status/date","OK")))))))))))</f>
        <v/>
      </c>
      <c r="T36">
        <f>IF(Assumptions!A37="","",Assumptions!A37)</f>
        <v/>
      </c>
      <c r="U36">
        <f>IF(Assumptions!B37="","",Assumptions!B37)</f>
        <v/>
      </c>
      <c r="V36">
        <f>IF(Assumptions!D37="","",Assumptions!D37)</f>
        <v/>
      </c>
      <c r="W36">
        <f>IF(Assumptions!F37="","",Assumptions!F37)</f>
        <v/>
      </c>
      <c r="X36">
        <f>IF(Assumptions!H37="","",Assumptions!H37)</f>
        <v/>
      </c>
      <c r="Y36">
        <f>IF(Assumptions!J37="","",Assumptions!J37)</f>
        <v/>
      </c>
    </row>
    <row r="37">
      <c r="A37" s="16" t="n"/>
      <c r="B37" s="17" t="n"/>
      <c r="C37" s="16" t="n"/>
      <c r="D37" s="16" t="n"/>
      <c r="E37" s="16" t="n"/>
      <c r="F37" s="16" t="n"/>
      <c r="G37" s="16" t="n"/>
      <c r="H37" s="16" t="n"/>
      <c r="I37" s="16" t="n"/>
      <c r="J37" s="17" t="n"/>
      <c r="K37" s="17" t="n"/>
      <c r="L37" s="17" t="n"/>
      <c r="M37" s="17" t="n"/>
      <c r="N37" s="18" t="n"/>
      <c r="O37" s="19" t="n"/>
      <c r="P37" s="22">
        <f>IF(A37="","",IF(B37="","",IFERROR(MAX(0,IF(M37&lt;&gt;"",M37-B37,TODAY()-B37)),"")))</f>
        <v/>
      </c>
      <c r="Q37" s="7">
        <f>IF(A37="","",IFERROR(IF(IFERROR(VLOOKUP(I37,$T$4:$U$10,2,FALSE),"")="Closed","Closed",IF(K37="","Set follow-up",IF(K37&lt;TODAY(),"Overdue",IF(K37&lt;=TODAY()+Assumptions!$M$5,"Due soon","Scheduled")))),"Check follow-up"))</f>
        <v/>
      </c>
      <c r="R37" s="23">
        <f>IF(A37="","",IF(COUNTIF($A$4:$A$103,A37)&gt;1,"Duplicate Lead ID",IF(B37="","Add submitted date",IF(H37="","Select owner",IF(I37="","Select status",IF(AND(J37&lt;&gt;"",J37&lt;B37),"Check contact date",IF(AND(K37&lt;&gt;"",K37&lt;B37),"Check follow-up date",IF(AND(L37&lt;&gt;"",L37&lt;B37),"Check quote date",IF(AND(M37&lt;&gt;"",M37&lt;B37),"Check disposition date",IF(AND(IFERROR(VLOOKUP(I37,$T$4:$U$10,2,FALSE),"")="Closed",M37=""),"Add disposition date",IF(AND(IFERROR(VLOOKUP(I37,$T$4:$U$10,2,FALSE),"")="Open",M37&lt;&gt;""),"Check status/date","OK")))))))))))</f>
        <v/>
      </c>
      <c r="T37">
        <f>IF(Assumptions!A38="","",Assumptions!A38)</f>
        <v/>
      </c>
      <c r="U37">
        <f>IF(Assumptions!B38="","",Assumptions!B38)</f>
        <v/>
      </c>
      <c r="V37">
        <f>IF(Assumptions!D38="","",Assumptions!D38)</f>
        <v/>
      </c>
      <c r="W37">
        <f>IF(Assumptions!F38="","",Assumptions!F38)</f>
        <v/>
      </c>
      <c r="X37">
        <f>IF(Assumptions!H38="","",Assumptions!H38)</f>
        <v/>
      </c>
      <c r="Y37">
        <f>IF(Assumptions!J38="","",Assumptions!J38)</f>
        <v/>
      </c>
    </row>
    <row r="38">
      <c r="A38" s="16" t="n"/>
      <c r="B38" s="17" t="n"/>
      <c r="C38" s="16" t="n"/>
      <c r="D38" s="16" t="n"/>
      <c r="E38" s="16" t="n"/>
      <c r="F38" s="16" t="n"/>
      <c r="G38" s="16" t="n"/>
      <c r="H38" s="16" t="n"/>
      <c r="I38" s="16" t="n"/>
      <c r="J38" s="17" t="n"/>
      <c r="K38" s="17" t="n"/>
      <c r="L38" s="17" t="n"/>
      <c r="M38" s="17" t="n"/>
      <c r="N38" s="18" t="n"/>
      <c r="O38" s="19" t="n"/>
      <c r="P38" s="20">
        <f>IF(A38="","",IF(B38="","",IFERROR(MAX(0,IF(M38&lt;&gt;"",M38-B38,TODAY()-B38)),"")))</f>
        <v/>
      </c>
      <c r="Q38" s="5">
        <f>IF(A38="","",IFERROR(IF(IFERROR(VLOOKUP(I38,$T$4:$U$10,2,FALSE),"")="Closed","Closed",IF(K38="","Set follow-up",IF(K38&lt;TODAY(),"Overdue",IF(K38&lt;=TODAY()+Assumptions!$M$5,"Due soon","Scheduled")))),"Check follow-up"))</f>
        <v/>
      </c>
      <c r="R38" s="21">
        <f>IF(A38="","",IF(COUNTIF($A$4:$A$103,A38)&gt;1,"Duplicate Lead ID",IF(B38="","Add submitted date",IF(H38="","Select owner",IF(I38="","Select status",IF(AND(J38&lt;&gt;"",J38&lt;B38),"Check contact date",IF(AND(K38&lt;&gt;"",K38&lt;B38),"Check follow-up date",IF(AND(L38&lt;&gt;"",L38&lt;B38),"Check quote date",IF(AND(M38&lt;&gt;"",M38&lt;B38),"Check disposition date",IF(AND(IFERROR(VLOOKUP(I38,$T$4:$U$10,2,FALSE),"")="Closed",M38=""),"Add disposition date",IF(AND(IFERROR(VLOOKUP(I38,$T$4:$U$10,2,FALSE),"")="Open",M38&lt;&gt;""),"Check status/date","OK")))))))))))</f>
        <v/>
      </c>
      <c r="T38">
        <f>IF(Assumptions!A39="","",Assumptions!A39)</f>
        <v/>
      </c>
      <c r="U38">
        <f>IF(Assumptions!B39="","",Assumptions!B39)</f>
        <v/>
      </c>
      <c r="V38">
        <f>IF(Assumptions!D39="","",Assumptions!D39)</f>
        <v/>
      </c>
      <c r="W38">
        <f>IF(Assumptions!F39="","",Assumptions!F39)</f>
        <v/>
      </c>
      <c r="X38">
        <f>IF(Assumptions!H39="","",Assumptions!H39)</f>
        <v/>
      </c>
      <c r="Y38">
        <f>IF(Assumptions!J39="","",Assumptions!J39)</f>
        <v/>
      </c>
    </row>
    <row r="39">
      <c r="A39" s="16" t="n"/>
      <c r="B39" s="17" t="n"/>
      <c r="C39" s="16" t="n"/>
      <c r="D39" s="16" t="n"/>
      <c r="E39" s="16" t="n"/>
      <c r="F39" s="16" t="n"/>
      <c r="G39" s="16" t="n"/>
      <c r="H39" s="16" t="n"/>
      <c r="I39" s="16" t="n"/>
      <c r="J39" s="17" t="n"/>
      <c r="K39" s="17" t="n"/>
      <c r="L39" s="17" t="n"/>
      <c r="M39" s="17" t="n"/>
      <c r="N39" s="18" t="n"/>
      <c r="O39" s="19" t="n"/>
      <c r="P39" s="22">
        <f>IF(A39="","",IF(B39="","",IFERROR(MAX(0,IF(M39&lt;&gt;"",M39-B39,TODAY()-B39)),"")))</f>
        <v/>
      </c>
      <c r="Q39" s="7">
        <f>IF(A39="","",IFERROR(IF(IFERROR(VLOOKUP(I39,$T$4:$U$10,2,FALSE),"")="Closed","Closed",IF(K39="","Set follow-up",IF(K39&lt;TODAY(),"Overdue",IF(K39&lt;=TODAY()+Assumptions!$M$5,"Due soon","Scheduled")))),"Check follow-up"))</f>
        <v/>
      </c>
      <c r="R39" s="23">
        <f>IF(A39="","",IF(COUNTIF($A$4:$A$103,A39)&gt;1,"Duplicate Lead ID",IF(B39="","Add submitted date",IF(H39="","Select owner",IF(I39="","Select status",IF(AND(J39&lt;&gt;"",J39&lt;B39),"Check contact date",IF(AND(K39&lt;&gt;"",K39&lt;B39),"Check follow-up date",IF(AND(L39&lt;&gt;"",L39&lt;B39),"Check quote date",IF(AND(M39&lt;&gt;"",M39&lt;B39),"Check disposition date",IF(AND(IFERROR(VLOOKUP(I39,$T$4:$U$10,2,FALSE),"")="Closed",M39=""),"Add disposition date",IF(AND(IFERROR(VLOOKUP(I39,$T$4:$U$10,2,FALSE),"")="Open",M39&lt;&gt;""),"Check status/date","OK")))))))))))</f>
        <v/>
      </c>
      <c r="T39">
        <f>IF(Assumptions!A40="","",Assumptions!A40)</f>
        <v/>
      </c>
      <c r="U39">
        <f>IF(Assumptions!B40="","",Assumptions!B40)</f>
        <v/>
      </c>
      <c r="V39">
        <f>IF(Assumptions!D40="","",Assumptions!D40)</f>
        <v/>
      </c>
      <c r="W39">
        <f>IF(Assumptions!F40="","",Assumptions!F40)</f>
        <v/>
      </c>
      <c r="X39">
        <f>IF(Assumptions!H40="","",Assumptions!H40)</f>
        <v/>
      </c>
      <c r="Y39">
        <f>IF(Assumptions!J40="","",Assumptions!J40)</f>
        <v/>
      </c>
    </row>
    <row r="40">
      <c r="A40" s="16" t="n"/>
      <c r="B40" s="17" t="n"/>
      <c r="C40" s="16" t="n"/>
      <c r="D40" s="16" t="n"/>
      <c r="E40" s="16" t="n"/>
      <c r="F40" s="16" t="n"/>
      <c r="G40" s="16" t="n"/>
      <c r="H40" s="16" t="n"/>
      <c r="I40" s="16" t="n"/>
      <c r="J40" s="17" t="n"/>
      <c r="K40" s="17" t="n"/>
      <c r="L40" s="17" t="n"/>
      <c r="M40" s="17" t="n"/>
      <c r="N40" s="18" t="n"/>
      <c r="O40" s="19" t="n"/>
      <c r="P40" s="20">
        <f>IF(A40="","",IF(B40="","",IFERROR(MAX(0,IF(M40&lt;&gt;"",M40-B40,TODAY()-B40)),"")))</f>
        <v/>
      </c>
      <c r="Q40" s="5">
        <f>IF(A40="","",IFERROR(IF(IFERROR(VLOOKUP(I40,$T$4:$U$10,2,FALSE),"")="Closed","Closed",IF(K40="","Set follow-up",IF(K40&lt;TODAY(),"Overdue",IF(K40&lt;=TODAY()+Assumptions!$M$5,"Due soon","Scheduled")))),"Check follow-up"))</f>
        <v/>
      </c>
      <c r="R40" s="21">
        <f>IF(A40="","",IF(COUNTIF($A$4:$A$103,A40)&gt;1,"Duplicate Lead ID",IF(B40="","Add submitted date",IF(H40="","Select owner",IF(I40="","Select status",IF(AND(J40&lt;&gt;"",J40&lt;B40),"Check contact date",IF(AND(K40&lt;&gt;"",K40&lt;B40),"Check follow-up date",IF(AND(L40&lt;&gt;"",L40&lt;B40),"Check quote date",IF(AND(M40&lt;&gt;"",M40&lt;B40),"Check disposition date",IF(AND(IFERROR(VLOOKUP(I40,$T$4:$U$10,2,FALSE),"")="Closed",M40=""),"Add disposition date",IF(AND(IFERROR(VLOOKUP(I40,$T$4:$U$10,2,FALSE),"")="Open",M40&lt;&gt;""),"Check status/date","OK")))))))))))</f>
        <v/>
      </c>
      <c r="T40">
        <f>IF(Assumptions!A41="","",Assumptions!A41)</f>
        <v/>
      </c>
      <c r="U40">
        <f>IF(Assumptions!B41="","",Assumptions!B41)</f>
        <v/>
      </c>
      <c r="V40">
        <f>IF(Assumptions!D41="","",Assumptions!D41)</f>
        <v/>
      </c>
      <c r="W40">
        <f>IF(Assumptions!F41="","",Assumptions!F41)</f>
        <v/>
      </c>
      <c r="X40">
        <f>IF(Assumptions!H41="","",Assumptions!H41)</f>
        <v/>
      </c>
      <c r="Y40">
        <f>IF(Assumptions!J41="","",Assumptions!J41)</f>
        <v/>
      </c>
    </row>
    <row r="41">
      <c r="A41" s="16" t="n"/>
      <c r="B41" s="17" t="n"/>
      <c r="C41" s="16" t="n"/>
      <c r="D41" s="16" t="n"/>
      <c r="E41" s="16" t="n"/>
      <c r="F41" s="16" t="n"/>
      <c r="G41" s="16" t="n"/>
      <c r="H41" s="16" t="n"/>
      <c r="I41" s="16" t="n"/>
      <c r="J41" s="17" t="n"/>
      <c r="K41" s="17" t="n"/>
      <c r="L41" s="17" t="n"/>
      <c r="M41" s="17" t="n"/>
      <c r="N41" s="18" t="n"/>
      <c r="O41" s="19" t="n"/>
      <c r="P41" s="22">
        <f>IF(A41="","",IF(B41="","",IFERROR(MAX(0,IF(M41&lt;&gt;"",M41-B41,TODAY()-B41)),"")))</f>
        <v/>
      </c>
      <c r="Q41" s="7">
        <f>IF(A41="","",IFERROR(IF(IFERROR(VLOOKUP(I41,$T$4:$U$10,2,FALSE),"")="Closed","Closed",IF(K41="","Set follow-up",IF(K41&lt;TODAY(),"Overdue",IF(K41&lt;=TODAY()+Assumptions!$M$5,"Due soon","Scheduled")))),"Check follow-up"))</f>
        <v/>
      </c>
      <c r="R41" s="23">
        <f>IF(A41="","",IF(COUNTIF($A$4:$A$103,A41)&gt;1,"Duplicate Lead ID",IF(B41="","Add submitted date",IF(H41="","Select owner",IF(I41="","Select status",IF(AND(J41&lt;&gt;"",J41&lt;B41),"Check contact date",IF(AND(K41&lt;&gt;"",K41&lt;B41),"Check follow-up date",IF(AND(L41&lt;&gt;"",L41&lt;B41),"Check quote date",IF(AND(M41&lt;&gt;"",M41&lt;B41),"Check disposition date",IF(AND(IFERROR(VLOOKUP(I41,$T$4:$U$10,2,FALSE),"")="Closed",M41=""),"Add disposition date",IF(AND(IFERROR(VLOOKUP(I41,$T$4:$U$10,2,FALSE),"")="Open",M41&lt;&gt;""),"Check status/date","OK")))))))))))</f>
        <v/>
      </c>
      <c r="T41">
        <f>IF(Assumptions!A42="","",Assumptions!A42)</f>
        <v/>
      </c>
      <c r="U41">
        <f>IF(Assumptions!B42="","",Assumptions!B42)</f>
        <v/>
      </c>
      <c r="V41">
        <f>IF(Assumptions!D42="","",Assumptions!D42)</f>
        <v/>
      </c>
      <c r="W41">
        <f>IF(Assumptions!F42="","",Assumptions!F42)</f>
        <v/>
      </c>
      <c r="X41">
        <f>IF(Assumptions!H42="","",Assumptions!H42)</f>
        <v/>
      </c>
      <c r="Y41">
        <f>IF(Assumptions!J42="","",Assumptions!J42)</f>
        <v/>
      </c>
    </row>
    <row r="42">
      <c r="A42" s="16" t="n"/>
      <c r="B42" s="17" t="n"/>
      <c r="C42" s="16" t="n"/>
      <c r="D42" s="16" t="n"/>
      <c r="E42" s="16" t="n"/>
      <c r="F42" s="16" t="n"/>
      <c r="G42" s="16" t="n"/>
      <c r="H42" s="16" t="n"/>
      <c r="I42" s="16" t="n"/>
      <c r="J42" s="17" t="n"/>
      <c r="K42" s="17" t="n"/>
      <c r="L42" s="17" t="n"/>
      <c r="M42" s="17" t="n"/>
      <c r="N42" s="18" t="n"/>
      <c r="O42" s="19" t="n"/>
      <c r="P42" s="20">
        <f>IF(A42="","",IF(B42="","",IFERROR(MAX(0,IF(M42&lt;&gt;"",M42-B42,TODAY()-B42)),"")))</f>
        <v/>
      </c>
      <c r="Q42" s="5">
        <f>IF(A42="","",IFERROR(IF(IFERROR(VLOOKUP(I42,$T$4:$U$10,2,FALSE),"")="Closed","Closed",IF(K42="","Set follow-up",IF(K42&lt;TODAY(),"Overdue",IF(K42&lt;=TODAY()+Assumptions!$M$5,"Due soon","Scheduled")))),"Check follow-up"))</f>
        <v/>
      </c>
      <c r="R42" s="21">
        <f>IF(A42="","",IF(COUNTIF($A$4:$A$103,A42)&gt;1,"Duplicate Lead ID",IF(B42="","Add submitted date",IF(H42="","Select owner",IF(I42="","Select status",IF(AND(J42&lt;&gt;"",J42&lt;B42),"Check contact date",IF(AND(K42&lt;&gt;"",K42&lt;B42),"Check follow-up date",IF(AND(L42&lt;&gt;"",L42&lt;B42),"Check quote date",IF(AND(M42&lt;&gt;"",M42&lt;B42),"Check disposition date",IF(AND(IFERROR(VLOOKUP(I42,$T$4:$U$10,2,FALSE),"")="Closed",M42=""),"Add disposition date",IF(AND(IFERROR(VLOOKUP(I42,$T$4:$U$10,2,FALSE),"")="Open",M42&lt;&gt;""),"Check status/date","OK")))))))))))</f>
        <v/>
      </c>
      <c r="T42">
        <f>IF(Assumptions!A43="","",Assumptions!A43)</f>
        <v/>
      </c>
      <c r="U42">
        <f>IF(Assumptions!B43="","",Assumptions!B43)</f>
        <v/>
      </c>
      <c r="V42">
        <f>IF(Assumptions!D43="","",Assumptions!D43)</f>
        <v/>
      </c>
      <c r="W42">
        <f>IF(Assumptions!F43="","",Assumptions!F43)</f>
        <v/>
      </c>
      <c r="X42">
        <f>IF(Assumptions!H43="","",Assumptions!H43)</f>
        <v/>
      </c>
      <c r="Y42">
        <f>IF(Assumptions!J43="","",Assumptions!J43)</f>
        <v/>
      </c>
    </row>
    <row r="43">
      <c r="A43" s="16" t="n"/>
      <c r="B43" s="17" t="n"/>
      <c r="C43" s="16" t="n"/>
      <c r="D43" s="16" t="n"/>
      <c r="E43" s="16" t="n"/>
      <c r="F43" s="16" t="n"/>
      <c r="G43" s="16" t="n"/>
      <c r="H43" s="16" t="n"/>
      <c r="I43" s="16" t="n"/>
      <c r="J43" s="17" t="n"/>
      <c r="K43" s="17" t="n"/>
      <c r="L43" s="17" t="n"/>
      <c r="M43" s="17" t="n"/>
      <c r="N43" s="18" t="n"/>
      <c r="O43" s="19" t="n"/>
      <c r="P43" s="22">
        <f>IF(A43="","",IF(B43="","",IFERROR(MAX(0,IF(M43&lt;&gt;"",M43-B43,TODAY()-B43)),"")))</f>
        <v/>
      </c>
      <c r="Q43" s="7">
        <f>IF(A43="","",IFERROR(IF(IFERROR(VLOOKUP(I43,$T$4:$U$10,2,FALSE),"")="Closed","Closed",IF(K43="","Set follow-up",IF(K43&lt;TODAY(),"Overdue",IF(K43&lt;=TODAY()+Assumptions!$M$5,"Due soon","Scheduled")))),"Check follow-up"))</f>
        <v/>
      </c>
      <c r="R43" s="23">
        <f>IF(A43="","",IF(COUNTIF($A$4:$A$103,A43)&gt;1,"Duplicate Lead ID",IF(B43="","Add submitted date",IF(H43="","Select owner",IF(I43="","Select status",IF(AND(J43&lt;&gt;"",J43&lt;B43),"Check contact date",IF(AND(K43&lt;&gt;"",K43&lt;B43),"Check follow-up date",IF(AND(L43&lt;&gt;"",L43&lt;B43),"Check quote date",IF(AND(M43&lt;&gt;"",M43&lt;B43),"Check disposition date",IF(AND(IFERROR(VLOOKUP(I43,$T$4:$U$10,2,FALSE),"")="Closed",M43=""),"Add disposition date",IF(AND(IFERROR(VLOOKUP(I43,$T$4:$U$10,2,FALSE),"")="Open",M43&lt;&gt;""),"Check status/date","OK")))))))))))</f>
        <v/>
      </c>
      <c r="T43">
        <f>IF(Assumptions!A44="","",Assumptions!A44)</f>
        <v/>
      </c>
      <c r="U43">
        <f>IF(Assumptions!B44="","",Assumptions!B44)</f>
        <v/>
      </c>
      <c r="V43">
        <f>IF(Assumptions!D44="","",Assumptions!D44)</f>
        <v/>
      </c>
      <c r="W43">
        <f>IF(Assumptions!F44="","",Assumptions!F44)</f>
        <v/>
      </c>
      <c r="X43">
        <f>IF(Assumptions!H44="","",Assumptions!H44)</f>
        <v/>
      </c>
      <c r="Y43">
        <f>IF(Assumptions!J44="","",Assumptions!J44)</f>
        <v/>
      </c>
    </row>
    <row r="44">
      <c r="A44" s="16" t="n"/>
      <c r="B44" s="17" t="n"/>
      <c r="C44" s="16" t="n"/>
      <c r="D44" s="16" t="n"/>
      <c r="E44" s="16" t="n"/>
      <c r="F44" s="16" t="n"/>
      <c r="G44" s="16" t="n"/>
      <c r="H44" s="16" t="n"/>
      <c r="I44" s="16" t="n"/>
      <c r="J44" s="17" t="n"/>
      <c r="K44" s="17" t="n"/>
      <c r="L44" s="17" t="n"/>
      <c r="M44" s="17" t="n"/>
      <c r="N44" s="18" t="n"/>
      <c r="O44" s="19" t="n"/>
      <c r="P44" s="20">
        <f>IF(A44="","",IF(B44="","",IFERROR(MAX(0,IF(M44&lt;&gt;"",M44-B44,TODAY()-B44)),"")))</f>
        <v/>
      </c>
      <c r="Q44" s="5">
        <f>IF(A44="","",IFERROR(IF(IFERROR(VLOOKUP(I44,$T$4:$U$10,2,FALSE),"")="Closed","Closed",IF(K44="","Set follow-up",IF(K44&lt;TODAY(),"Overdue",IF(K44&lt;=TODAY()+Assumptions!$M$5,"Due soon","Scheduled")))),"Check follow-up"))</f>
        <v/>
      </c>
      <c r="R44" s="21">
        <f>IF(A44="","",IF(COUNTIF($A$4:$A$103,A44)&gt;1,"Duplicate Lead ID",IF(B44="","Add submitted date",IF(H44="","Select owner",IF(I44="","Select status",IF(AND(J44&lt;&gt;"",J44&lt;B44),"Check contact date",IF(AND(K44&lt;&gt;"",K44&lt;B44),"Check follow-up date",IF(AND(L44&lt;&gt;"",L44&lt;B44),"Check quote date",IF(AND(M44&lt;&gt;"",M44&lt;B44),"Check disposition date",IF(AND(IFERROR(VLOOKUP(I44,$T$4:$U$10,2,FALSE),"")="Closed",M44=""),"Add disposition date",IF(AND(IFERROR(VLOOKUP(I44,$T$4:$U$10,2,FALSE),"")="Open",M44&lt;&gt;""),"Check status/date","OK")))))))))))</f>
        <v/>
      </c>
      <c r="T44">
        <f>IF(Assumptions!A45="","",Assumptions!A45)</f>
        <v/>
      </c>
      <c r="U44">
        <f>IF(Assumptions!B45="","",Assumptions!B45)</f>
        <v/>
      </c>
      <c r="V44">
        <f>IF(Assumptions!D45="","",Assumptions!D45)</f>
        <v/>
      </c>
      <c r="W44">
        <f>IF(Assumptions!F45="","",Assumptions!F45)</f>
        <v/>
      </c>
      <c r="X44">
        <f>IF(Assumptions!H45="","",Assumptions!H45)</f>
        <v/>
      </c>
      <c r="Y44">
        <f>IF(Assumptions!J45="","",Assumptions!J45)</f>
        <v/>
      </c>
    </row>
    <row r="45">
      <c r="A45" s="16" t="n"/>
      <c r="B45" s="17" t="n"/>
      <c r="C45" s="16" t="n"/>
      <c r="D45" s="16" t="n"/>
      <c r="E45" s="16" t="n"/>
      <c r="F45" s="16" t="n"/>
      <c r="G45" s="16" t="n"/>
      <c r="H45" s="16" t="n"/>
      <c r="I45" s="16" t="n"/>
      <c r="J45" s="17" t="n"/>
      <c r="K45" s="17" t="n"/>
      <c r="L45" s="17" t="n"/>
      <c r="M45" s="17" t="n"/>
      <c r="N45" s="18" t="n"/>
      <c r="O45" s="19" t="n"/>
      <c r="P45" s="22">
        <f>IF(A45="","",IF(B45="","",IFERROR(MAX(0,IF(M45&lt;&gt;"",M45-B45,TODAY()-B45)),"")))</f>
        <v/>
      </c>
      <c r="Q45" s="7">
        <f>IF(A45="","",IFERROR(IF(IFERROR(VLOOKUP(I45,$T$4:$U$10,2,FALSE),"")="Closed","Closed",IF(K45="","Set follow-up",IF(K45&lt;TODAY(),"Overdue",IF(K45&lt;=TODAY()+Assumptions!$M$5,"Due soon","Scheduled")))),"Check follow-up"))</f>
        <v/>
      </c>
      <c r="R45" s="23">
        <f>IF(A45="","",IF(COUNTIF($A$4:$A$103,A45)&gt;1,"Duplicate Lead ID",IF(B45="","Add submitted date",IF(H45="","Select owner",IF(I45="","Select status",IF(AND(J45&lt;&gt;"",J45&lt;B45),"Check contact date",IF(AND(K45&lt;&gt;"",K45&lt;B45),"Check follow-up date",IF(AND(L45&lt;&gt;"",L45&lt;B45),"Check quote date",IF(AND(M45&lt;&gt;"",M45&lt;B45),"Check disposition date",IF(AND(IFERROR(VLOOKUP(I45,$T$4:$U$10,2,FALSE),"")="Closed",M45=""),"Add disposition date",IF(AND(IFERROR(VLOOKUP(I45,$T$4:$U$10,2,FALSE),"")="Open",M45&lt;&gt;""),"Check status/date","OK")))))))))))</f>
        <v/>
      </c>
      <c r="T45">
        <f>IF(Assumptions!A46="","",Assumptions!A46)</f>
        <v/>
      </c>
      <c r="U45">
        <f>IF(Assumptions!B46="","",Assumptions!B46)</f>
        <v/>
      </c>
      <c r="V45">
        <f>IF(Assumptions!D46="","",Assumptions!D46)</f>
        <v/>
      </c>
      <c r="W45">
        <f>IF(Assumptions!F46="","",Assumptions!F46)</f>
        <v/>
      </c>
      <c r="X45">
        <f>IF(Assumptions!H46="","",Assumptions!H46)</f>
        <v/>
      </c>
      <c r="Y45">
        <f>IF(Assumptions!J46="","",Assumptions!J46)</f>
        <v/>
      </c>
    </row>
    <row r="46">
      <c r="A46" s="16" t="n"/>
      <c r="B46" s="17" t="n"/>
      <c r="C46" s="16" t="n"/>
      <c r="D46" s="16" t="n"/>
      <c r="E46" s="16" t="n"/>
      <c r="F46" s="16" t="n"/>
      <c r="G46" s="16" t="n"/>
      <c r="H46" s="16" t="n"/>
      <c r="I46" s="16" t="n"/>
      <c r="J46" s="17" t="n"/>
      <c r="K46" s="17" t="n"/>
      <c r="L46" s="17" t="n"/>
      <c r="M46" s="17" t="n"/>
      <c r="N46" s="18" t="n"/>
      <c r="O46" s="19" t="n"/>
      <c r="P46" s="20">
        <f>IF(A46="","",IF(B46="","",IFERROR(MAX(0,IF(M46&lt;&gt;"",M46-B46,TODAY()-B46)),"")))</f>
        <v/>
      </c>
      <c r="Q46" s="5">
        <f>IF(A46="","",IFERROR(IF(IFERROR(VLOOKUP(I46,$T$4:$U$10,2,FALSE),"")="Closed","Closed",IF(K46="","Set follow-up",IF(K46&lt;TODAY(),"Overdue",IF(K46&lt;=TODAY()+Assumptions!$M$5,"Due soon","Scheduled")))),"Check follow-up"))</f>
        <v/>
      </c>
      <c r="R46" s="21">
        <f>IF(A46="","",IF(COUNTIF($A$4:$A$103,A46)&gt;1,"Duplicate Lead ID",IF(B46="","Add submitted date",IF(H46="","Select owner",IF(I46="","Select status",IF(AND(J46&lt;&gt;"",J46&lt;B46),"Check contact date",IF(AND(K46&lt;&gt;"",K46&lt;B46),"Check follow-up date",IF(AND(L46&lt;&gt;"",L46&lt;B46),"Check quote date",IF(AND(M46&lt;&gt;"",M46&lt;B46),"Check disposition date",IF(AND(IFERROR(VLOOKUP(I46,$T$4:$U$10,2,FALSE),"")="Closed",M46=""),"Add disposition date",IF(AND(IFERROR(VLOOKUP(I46,$T$4:$U$10,2,FALSE),"")="Open",M46&lt;&gt;""),"Check status/date","OK")))))))))))</f>
        <v/>
      </c>
      <c r="T46">
        <f>IF(Assumptions!A47="","",Assumptions!A47)</f>
        <v/>
      </c>
      <c r="U46">
        <f>IF(Assumptions!B47="","",Assumptions!B47)</f>
        <v/>
      </c>
      <c r="V46">
        <f>IF(Assumptions!D47="","",Assumptions!D47)</f>
        <v/>
      </c>
      <c r="W46">
        <f>IF(Assumptions!F47="","",Assumptions!F47)</f>
        <v/>
      </c>
      <c r="X46">
        <f>IF(Assumptions!H47="","",Assumptions!H47)</f>
        <v/>
      </c>
      <c r="Y46">
        <f>IF(Assumptions!J47="","",Assumptions!J47)</f>
        <v/>
      </c>
    </row>
    <row r="47">
      <c r="A47" s="16" t="n"/>
      <c r="B47" s="17" t="n"/>
      <c r="C47" s="16" t="n"/>
      <c r="D47" s="16" t="n"/>
      <c r="E47" s="16" t="n"/>
      <c r="F47" s="16" t="n"/>
      <c r="G47" s="16" t="n"/>
      <c r="H47" s="16" t="n"/>
      <c r="I47" s="16" t="n"/>
      <c r="J47" s="17" t="n"/>
      <c r="K47" s="17" t="n"/>
      <c r="L47" s="17" t="n"/>
      <c r="M47" s="17" t="n"/>
      <c r="N47" s="18" t="n"/>
      <c r="O47" s="19" t="n"/>
      <c r="P47" s="22">
        <f>IF(A47="","",IF(B47="","",IFERROR(MAX(0,IF(M47&lt;&gt;"",M47-B47,TODAY()-B47)),"")))</f>
        <v/>
      </c>
      <c r="Q47" s="7">
        <f>IF(A47="","",IFERROR(IF(IFERROR(VLOOKUP(I47,$T$4:$U$10,2,FALSE),"")="Closed","Closed",IF(K47="","Set follow-up",IF(K47&lt;TODAY(),"Overdue",IF(K47&lt;=TODAY()+Assumptions!$M$5,"Due soon","Scheduled")))),"Check follow-up"))</f>
        <v/>
      </c>
      <c r="R47" s="23">
        <f>IF(A47="","",IF(COUNTIF($A$4:$A$103,A47)&gt;1,"Duplicate Lead ID",IF(B47="","Add submitted date",IF(H47="","Select owner",IF(I47="","Select status",IF(AND(J47&lt;&gt;"",J47&lt;B47),"Check contact date",IF(AND(K47&lt;&gt;"",K47&lt;B47),"Check follow-up date",IF(AND(L47&lt;&gt;"",L47&lt;B47),"Check quote date",IF(AND(M47&lt;&gt;"",M47&lt;B47),"Check disposition date",IF(AND(IFERROR(VLOOKUP(I47,$T$4:$U$10,2,FALSE),"")="Closed",M47=""),"Add disposition date",IF(AND(IFERROR(VLOOKUP(I47,$T$4:$U$10,2,FALSE),"")="Open",M47&lt;&gt;""),"Check status/date","OK")))))))))))</f>
        <v/>
      </c>
      <c r="T47">
        <f>IF(Assumptions!A48="","",Assumptions!A48)</f>
        <v/>
      </c>
      <c r="U47">
        <f>IF(Assumptions!B48="","",Assumptions!B48)</f>
        <v/>
      </c>
      <c r="V47">
        <f>IF(Assumptions!D48="","",Assumptions!D48)</f>
        <v/>
      </c>
      <c r="W47">
        <f>IF(Assumptions!F48="","",Assumptions!F48)</f>
        <v/>
      </c>
      <c r="X47">
        <f>IF(Assumptions!H48="","",Assumptions!H48)</f>
        <v/>
      </c>
      <c r="Y47">
        <f>IF(Assumptions!J48="","",Assumptions!J48)</f>
        <v/>
      </c>
    </row>
    <row r="48">
      <c r="A48" s="16" t="n"/>
      <c r="B48" s="17" t="n"/>
      <c r="C48" s="16" t="n"/>
      <c r="D48" s="16" t="n"/>
      <c r="E48" s="16" t="n"/>
      <c r="F48" s="16" t="n"/>
      <c r="G48" s="16" t="n"/>
      <c r="H48" s="16" t="n"/>
      <c r="I48" s="16" t="n"/>
      <c r="J48" s="17" t="n"/>
      <c r="K48" s="17" t="n"/>
      <c r="L48" s="17" t="n"/>
      <c r="M48" s="17" t="n"/>
      <c r="N48" s="18" t="n"/>
      <c r="O48" s="19" t="n"/>
      <c r="P48" s="20">
        <f>IF(A48="","",IF(B48="","",IFERROR(MAX(0,IF(M48&lt;&gt;"",M48-B48,TODAY()-B48)),"")))</f>
        <v/>
      </c>
      <c r="Q48" s="5">
        <f>IF(A48="","",IFERROR(IF(IFERROR(VLOOKUP(I48,$T$4:$U$10,2,FALSE),"")="Closed","Closed",IF(K48="","Set follow-up",IF(K48&lt;TODAY(),"Overdue",IF(K48&lt;=TODAY()+Assumptions!$M$5,"Due soon","Scheduled")))),"Check follow-up"))</f>
        <v/>
      </c>
      <c r="R48" s="21">
        <f>IF(A48="","",IF(COUNTIF($A$4:$A$103,A48)&gt;1,"Duplicate Lead ID",IF(B48="","Add submitted date",IF(H48="","Select owner",IF(I48="","Select status",IF(AND(J48&lt;&gt;"",J48&lt;B48),"Check contact date",IF(AND(K48&lt;&gt;"",K48&lt;B48),"Check follow-up date",IF(AND(L48&lt;&gt;"",L48&lt;B48),"Check quote date",IF(AND(M48&lt;&gt;"",M48&lt;B48),"Check disposition date",IF(AND(IFERROR(VLOOKUP(I48,$T$4:$U$10,2,FALSE),"")="Closed",M48=""),"Add disposition date",IF(AND(IFERROR(VLOOKUP(I48,$T$4:$U$10,2,FALSE),"")="Open",M48&lt;&gt;""),"Check status/date","OK")))))))))))</f>
        <v/>
      </c>
      <c r="T48">
        <f>IF(Assumptions!A49="","",Assumptions!A49)</f>
        <v/>
      </c>
      <c r="U48">
        <f>IF(Assumptions!B49="","",Assumptions!B49)</f>
        <v/>
      </c>
      <c r="V48">
        <f>IF(Assumptions!D49="","",Assumptions!D49)</f>
        <v/>
      </c>
      <c r="W48">
        <f>IF(Assumptions!F49="","",Assumptions!F49)</f>
        <v/>
      </c>
      <c r="X48">
        <f>IF(Assumptions!H49="","",Assumptions!H49)</f>
        <v/>
      </c>
      <c r="Y48">
        <f>IF(Assumptions!J49="","",Assumptions!J49)</f>
        <v/>
      </c>
    </row>
    <row r="49">
      <c r="A49" s="16" t="n"/>
      <c r="B49" s="17" t="n"/>
      <c r="C49" s="16" t="n"/>
      <c r="D49" s="16" t="n"/>
      <c r="E49" s="16" t="n"/>
      <c r="F49" s="16" t="n"/>
      <c r="G49" s="16" t="n"/>
      <c r="H49" s="16" t="n"/>
      <c r="I49" s="16" t="n"/>
      <c r="J49" s="17" t="n"/>
      <c r="K49" s="17" t="n"/>
      <c r="L49" s="17" t="n"/>
      <c r="M49" s="17" t="n"/>
      <c r="N49" s="18" t="n"/>
      <c r="O49" s="19" t="n"/>
      <c r="P49" s="22">
        <f>IF(A49="","",IF(B49="","",IFERROR(MAX(0,IF(M49&lt;&gt;"",M49-B49,TODAY()-B49)),"")))</f>
        <v/>
      </c>
      <c r="Q49" s="7">
        <f>IF(A49="","",IFERROR(IF(IFERROR(VLOOKUP(I49,$T$4:$U$10,2,FALSE),"")="Closed","Closed",IF(K49="","Set follow-up",IF(K49&lt;TODAY(),"Overdue",IF(K49&lt;=TODAY()+Assumptions!$M$5,"Due soon","Scheduled")))),"Check follow-up"))</f>
        <v/>
      </c>
      <c r="R49" s="23">
        <f>IF(A49="","",IF(COUNTIF($A$4:$A$103,A49)&gt;1,"Duplicate Lead ID",IF(B49="","Add submitted date",IF(H49="","Select owner",IF(I49="","Select status",IF(AND(J49&lt;&gt;"",J49&lt;B49),"Check contact date",IF(AND(K49&lt;&gt;"",K49&lt;B49),"Check follow-up date",IF(AND(L49&lt;&gt;"",L49&lt;B49),"Check quote date",IF(AND(M49&lt;&gt;"",M49&lt;B49),"Check disposition date",IF(AND(IFERROR(VLOOKUP(I49,$T$4:$U$10,2,FALSE),"")="Closed",M49=""),"Add disposition date",IF(AND(IFERROR(VLOOKUP(I49,$T$4:$U$10,2,FALSE),"")="Open",M49&lt;&gt;""),"Check status/date","OK")))))))))))</f>
        <v/>
      </c>
      <c r="T49">
        <f>IF(Assumptions!A50="","",Assumptions!A50)</f>
        <v/>
      </c>
      <c r="U49">
        <f>IF(Assumptions!B50="","",Assumptions!B50)</f>
        <v/>
      </c>
      <c r="V49">
        <f>IF(Assumptions!D50="","",Assumptions!D50)</f>
        <v/>
      </c>
      <c r="W49">
        <f>IF(Assumptions!F50="","",Assumptions!F50)</f>
        <v/>
      </c>
      <c r="X49">
        <f>IF(Assumptions!H50="","",Assumptions!H50)</f>
        <v/>
      </c>
      <c r="Y49">
        <f>IF(Assumptions!J50="","",Assumptions!J50)</f>
        <v/>
      </c>
    </row>
    <row r="50">
      <c r="A50" s="16" t="n"/>
      <c r="B50" s="17" t="n"/>
      <c r="C50" s="16" t="n"/>
      <c r="D50" s="16" t="n"/>
      <c r="E50" s="16" t="n"/>
      <c r="F50" s="16" t="n"/>
      <c r="G50" s="16" t="n"/>
      <c r="H50" s="16" t="n"/>
      <c r="I50" s="16" t="n"/>
      <c r="J50" s="17" t="n"/>
      <c r="K50" s="17" t="n"/>
      <c r="L50" s="17" t="n"/>
      <c r="M50" s="17" t="n"/>
      <c r="N50" s="18" t="n"/>
      <c r="O50" s="19" t="n"/>
      <c r="P50" s="20">
        <f>IF(A50="","",IF(B50="","",IFERROR(MAX(0,IF(M50&lt;&gt;"",M50-B50,TODAY()-B50)),"")))</f>
        <v/>
      </c>
      <c r="Q50" s="5">
        <f>IF(A50="","",IFERROR(IF(IFERROR(VLOOKUP(I50,$T$4:$U$10,2,FALSE),"")="Closed","Closed",IF(K50="","Set follow-up",IF(K50&lt;TODAY(),"Overdue",IF(K50&lt;=TODAY()+Assumptions!$M$5,"Due soon","Scheduled")))),"Check follow-up"))</f>
        <v/>
      </c>
      <c r="R50" s="21">
        <f>IF(A50="","",IF(COUNTIF($A$4:$A$103,A50)&gt;1,"Duplicate Lead ID",IF(B50="","Add submitted date",IF(H50="","Select owner",IF(I50="","Select status",IF(AND(J50&lt;&gt;"",J50&lt;B50),"Check contact date",IF(AND(K50&lt;&gt;"",K50&lt;B50),"Check follow-up date",IF(AND(L50&lt;&gt;"",L50&lt;B50),"Check quote date",IF(AND(M50&lt;&gt;"",M50&lt;B50),"Check disposition date",IF(AND(IFERROR(VLOOKUP(I50,$T$4:$U$10,2,FALSE),"")="Closed",M50=""),"Add disposition date",IF(AND(IFERROR(VLOOKUP(I50,$T$4:$U$10,2,FALSE),"")="Open",M50&lt;&gt;""),"Check status/date","OK")))))))))))</f>
        <v/>
      </c>
      <c r="T50">
        <f>IF(Assumptions!A51="","",Assumptions!A51)</f>
        <v/>
      </c>
      <c r="U50">
        <f>IF(Assumptions!B51="","",Assumptions!B51)</f>
        <v/>
      </c>
      <c r="V50">
        <f>IF(Assumptions!D51="","",Assumptions!D51)</f>
        <v/>
      </c>
      <c r="W50">
        <f>IF(Assumptions!F51="","",Assumptions!F51)</f>
        <v/>
      </c>
      <c r="X50">
        <f>IF(Assumptions!H51="","",Assumptions!H51)</f>
        <v/>
      </c>
      <c r="Y50">
        <f>IF(Assumptions!J51="","",Assumptions!J51)</f>
        <v/>
      </c>
    </row>
    <row r="51">
      <c r="A51" s="16" t="n"/>
      <c r="B51" s="17" t="n"/>
      <c r="C51" s="16" t="n"/>
      <c r="D51" s="16" t="n"/>
      <c r="E51" s="16" t="n"/>
      <c r="F51" s="16" t="n"/>
      <c r="G51" s="16" t="n"/>
      <c r="H51" s="16" t="n"/>
      <c r="I51" s="16" t="n"/>
      <c r="J51" s="17" t="n"/>
      <c r="K51" s="17" t="n"/>
      <c r="L51" s="17" t="n"/>
      <c r="M51" s="17" t="n"/>
      <c r="N51" s="18" t="n"/>
      <c r="O51" s="19" t="n"/>
      <c r="P51" s="22">
        <f>IF(A51="","",IF(B51="","",IFERROR(MAX(0,IF(M51&lt;&gt;"",M51-B51,TODAY()-B51)),"")))</f>
        <v/>
      </c>
      <c r="Q51" s="7">
        <f>IF(A51="","",IFERROR(IF(IFERROR(VLOOKUP(I51,$T$4:$U$10,2,FALSE),"")="Closed","Closed",IF(K51="","Set follow-up",IF(K51&lt;TODAY(),"Overdue",IF(K51&lt;=TODAY()+Assumptions!$M$5,"Due soon","Scheduled")))),"Check follow-up"))</f>
        <v/>
      </c>
      <c r="R51" s="23">
        <f>IF(A51="","",IF(COUNTIF($A$4:$A$103,A51)&gt;1,"Duplicate Lead ID",IF(B51="","Add submitted date",IF(H51="","Select owner",IF(I51="","Select status",IF(AND(J51&lt;&gt;"",J51&lt;B51),"Check contact date",IF(AND(K51&lt;&gt;"",K51&lt;B51),"Check follow-up date",IF(AND(L51&lt;&gt;"",L51&lt;B51),"Check quote date",IF(AND(M51&lt;&gt;"",M51&lt;B51),"Check disposition date",IF(AND(IFERROR(VLOOKUP(I51,$T$4:$U$10,2,FALSE),"")="Closed",M51=""),"Add disposition date",IF(AND(IFERROR(VLOOKUP(I51,$T$4:$U$10,2,FALSE),"")="Open",M51&lt;&gt;""),"Check status/date","OK")))))))))))</f>
        <v/>
      </c>
      <c r="T51">
        <f>IF(Assumptions!A52="","",Assumptions!A52)</f>
        <v/>
      </c>
      <c r="U51">
        <f>IF(Assumptions!B52="","",Assumptions!B52)</f>
        <v/>
      </c>
      <c r="V51">
        <f>IF(Assumptions!D52="","",Assumptions!D52)</f>
        <v/>
      </c>
      <c r="W51">
        <f>IF(Assumptions!F52="","",Assumptions!F52)</f>
        <v/>
      </c>
      <c r="X51">
        <f>IF(Assumptions!H52="","",Assumptions!H52)</f>
        <v/>
      </c>
      <c r="Y51">
        <f>IF(Assumptions!J52="","",Assumptions!J52)</f>
        <v/>
      </c>
    </row>
    <row r="52">
      <c r="A52" s="16" t="n"/>
      <c r="B52" s="17" t="n"/>
      <c r="C52" s="16" t="n"/>
      <c r="D52" s="16" t="n"/>
      <c r="E52" s="16" t="n"/>
      <c r="F52" s="16" t="n"/>
      <c r="G52" s="16" t="n"/>
      <c r="H52" s="16" t="n"/>
      <c r="I52" s="16" t="n"/>
      <c r="J52" s="17" t="n"/>
      <c r="K52" s="17" t="n"/>
      <c r="L52" s="17" t="n"/>
      <c r="M52" s="17" t="n"/>
      <c r="N52" s="18" t="n"/>
      <c r="O52" s="19" t="n"/>
      <c r="P52" s="20">
        <f>IF(A52="","",IF(B52="","",IFERROR(MAX(0,IF(M52&lt;&gt;"",M52-B52,TODAY()-B52)),"")))</f>
        <v/>
      </c>
      <c r="Q52" s="5">
        <f>IF(A52="","",IFERROR(IF(IFERROR(VLOOKUP(I52,$T$4:$U$10,2,FALSE),"")="Closed","Closed",IF(K52="","Set follow-up",IF(K52&lt;TODAY(),"Overdue",IF(K52&lt;=TODAY()+Assumptions!$M$5,"Due soon","Scheduled")))),"Check follow-up"))</f>
        <v/>
      </c>
      <c r="R52" s="21">
        <f>IF(A52="","",IF(COUNTIF($A$4:$A$103,A52)&gt;1,"Duplicate Lead ID",IF(B52="","Add submitted date",IF(H52="","Select owner",IF(I52="","Select status",IF(AND(J52&lt;&gt;"",J52&lt;B52),"Check contact date",IF(AND(K52&lt;&gt;"",K52&lt;B52),"Check follow-up date",IF(AND(L52&lt;&gt;"",L52&lt;B52),"Check quote date",IF(AND(M52&lt;&gt;"",M52&lt;B52),"Check disposition date",IF(AND(IFERROR(VLOOKUP(I52,$T$4:$U$10,2,FALSE),"")="Closed",M52=""),"Add disposition date",IF(AND(IFERROR(VLOOKUP(I52,$T$4:$U$10,2,FALSE),"")="Open",M52&lt;&gt;""),"Check status/date","OK")))))))))))</f>
        <v/>
      </c>
      <c r="T52">
        <f>IF(Assumptions!A53="","",Assumptions!A53)</f>
        <v/>
      </c>
      <c r="U52">
        <f>IF(Assumptions!B53="","",Assumptions!B53)</f>
        <v/>
      </c>
      <c r="V52">
        <f>IF(Assumptions!D53="","",Assumptions!D53)</f>
        <v/>
      </c>
      <c r="W52">
        <f>IF(Assumptions!F53="","",Assumptions!F53)</f>
        <v/>
      </c>
      <c r="X52">
        <f>IF(Assumptions!H53="","",Assumptions!H53)</f>
        <v/>
      </c>
      <c r="Y52">
        <f>IF(Assumptions!J53="","",Assumptions!J53)</f>
        <v/>
      </c>
    </row>
    <row r="53">
      <c r="A53" s="16" t="n"/>
      <c r="B53" s="17" t="n"/>
      <c r="C53" s="16" t="n"/>
      <c r="D53" s="16" t="n"/>
      <c r="E53" s="16" t="n"/>
      <c r="F53" s="16" t="n"/>
      <c r="G53" s="16" t="n"/>
      <c r="H53" s="16" t="n"/>
      <c r="I53" s="16" t="n"/>
      <c r="J53" s="17" t="n"/>
      <c r="K53" s="17" t="n"/>
      <c r="L53" s="17" t="n"/>
      <c r="M53" s="17" t="n"/>
      <c r="N53" s="18" t="n"/>
      <c r="O53" s="19" t="n"/>
      <c r="P53" s="22">
        <f>IF(A53="","",IF(B53="","",IFERROR(MAX(0,IF(M53&lt;&gt;"",M53-B53,TODAY()-B53)),"")))</f>
        <v/>
      </c>
      <c r="Q53" s="7">
        <f>IF(A53="","",IFERROR(IF(IFERROR(VLOOKUP(I53,$T$4:$U$10,2,FALSE),"")="Closed","Closed",IF(K53="","Set follow-up",IF(K53&lt;TODAY(),"Overdue",IF(K53&lt;=TODAY()+Assumptions!$M$5,"Due soon","Scheduled")))),"Check follow-up"))</f>
        <v/>
      </c>
      <c r="R53" s="23">
        <f>IF(A53="","",IF(COUNTIF($A$4:$A$103,A53)&gt;1,"Duplicate Lead ID",IF(B53="","Add submitted date",IF(H53="","Select owner",IF(I53="","Select status",IF(AND(J53&lt;&gt;"",J53&lt;B53),"Check contact date",IF(AND(K53&lt;&gt;"",K53&lt;B53),"Check follow-up date",IF(AND(L53&lt;&gt;"",L53&lt;B53),"Check quote date",IF(AND(M53&lt;&gt;"",M53&lt;B53),"Check disposition date",IF(AND(IFERROR(VLOOKUP(I53,$T$4:$U$10,2,FALSE),"")="Closed",M53=""),"Add disposition date",IF(AND(IFERROR(VLOOKUP(I53,$T$4:$U$10,2,FALSE),"")="Open",M53&lt;&gt;""),"Check status/date","OK")))))))))))</f>
        <v/>
      </c>
      <c r="T53">
        <f>IF(Assumptions!A54="","",Assumptions!A54)</f>
        <v/>
      </c>
      <c r="U53">
        <f>IF(Assumptions!B54="","",Assumptions!B54)</f>
        <v/>
      </c>
      <c r="V53">
        <f>IF(Assumptions!D54="","",Assumptions!D54)</f>
        <v/>
      </c>
      <c r="W53">
        <f>IF(Assumptions!F54="","",Assumptions!F54)</f>
        <v/>
      </c>
      <c r="X53">
        <f>IF(Assumptions!H54="","",Assumptions!H54)</f>
        <v/>
      </c>
      <c r="Y53">
        <f>IF(Assumptions!J54="","",Assumptions!J54)</f>
        <v/>
      </c>
    </row>
    <row r="54">
      <c r="A54" s="16" t="n"/>
      <c r="B54" s="17" t="n"/>
      <c r="C54" s="16" t="n"/>
      <c r="D54" s="16" t="n"/>
      <c r="E54" s="16" t="n"/>
      <c r="F54" s="16" t="n"/>
      <c r="G54" s="16" t="n"/>
      <c r="H54" s="16" t="n"/>
      <c r="I54" s="16" t="n"/>
      <c r="J54" s="17" t="n"/>
      <c r="K54" s="17" t="n"/>
      <c r="L54" s="17" t="n"/>
      <c r="M54" s="17" t="n"/>
      <c r="N54" s="18" t="n"/>
      <c r="O54" s="19" t="n"/>
      <c r="P54" s="20">
        <f>IF(A54="","",IF(B54="","",IFERROR(MAX(0,IF(M54&lt;&gt;"",M54-B54,TODAY()-B54)),"")))</f>
        <v/>
      </c>
      <c r="Q54" s="5">
        <f>IF(A54="","",IFERROR(IF(IFERROR(VLOOKUP(I54,$T$4:$U$10,2,FALSE),"")="Closed","Closed",IF(K54="","Set follow-up",IF(K54&lt;TODAY(),"Overdue",IF(K54&lt;=TODAY()+Assumptions!$M$5,"Due soon","Scheduled")))),"Check follow-up"))</f>
        <v/>
      </c>
      <c r="R54" s="21">
        <f>IF(A54="","",IF(COUNTIF($A$4:$A$103,A54)&gt;1,"Duplicate Lead ID",IF(B54="","Add submitted date",IF(H54="","Select owner",IF(I54="","Select status",IF(AND(J54&lt;&gt;"",J54&lt;B54),"Check contact date",IF(AND(K54&lt;&gt;"",K54&lt;B54),"Check follow-up date",IF(AND(L54&lt;&gt;"",L54&lt;B54),"Check quote date",IF(AND(M54&lt;&gt;"",M54&lt;B54),"Check disposition date",IF(AND(IFERROR(VLOOKUP(I54,$T$4:$U$10,2,FALSE),"")="Closed",M54=""),"Add disposition date",IF(AND(IFERROR(VLOOKUP(I54,$T$4:$U$10,2,FALSE),"")="Open",M54&lt;&gt;""),"Check status/date","OK")))))))))))</f>
        <v/>
      </c>
      <c r="T54">
        <f>IF(Assumptions!A55="","",Assumptions!A55)</f>
        <v/>
      </c>
      <c r="U54">
        <f>IF(Assumptions!B55="","",Assumptions!B55)</f>
        <v/>
      </c>
      <c r="V54">
        <f>IF(Assumptions!D55="","",Assumptions!D55)</f>
        <v/>
      </c>
      <c r="W54">
        <f>IF(Assumptions!F55="","",Assumptions!F55)</f>
        <v/>
      </c>
      <c r="X54">
        <f>IF(Assumptions!H55="","",Assumptions!H55)</f>
        <v/>
      </c>
      <c r="Y54">
        <f>IF(Assumptions!J55="","",Assumptions!J55)</f>
        <v/>
      </c>
    </row>
    <row r="55">
      <c r="A55" s="16" t="n"/>
      <c r="B55" s="17" t="n"/>
      <c r="C55" s="16" t="n"/>
      <c r="D55" s="16" t="n"/>
      <c r="E55" s="16" t="n"/>
      <c r="F55" s="16" t="n"/>
      <c r="G55" s="16" t="n"/>
      <c r="H55" s="16" t="n"/>
      <c r="I55" s="16" t="n"/>
      <c r="J55" s="17" t="n"/>
      <c r="K55" s="17" t="n"/>
      <c r="L55" s="17" t="n"/>
      <c r="M55" s="17" t="n"/>
      <c r="N55" s="18" t="n"/>
      <c r="O55" s="19" t="n"/>
      <c r="P55" s="22">
        <f>IF(A55="","",IF(B55="","",IFERROR(MAX(0,IF(M55&lt;&gt;"",M55-B55,TODAY()-B55)),"")))</f>
        <v/>
      </c>
      <c r="Q55" s="7">
        <f>IF(A55="","",IFERROR(IF(IFERROR(VLOOKUP(I55,$T$4:$U$10,2,FALSE),"")="Closed","Closed",IF(K55="","Set follow-up",IF(K55&lt;TODAY(),"Overdue",IF(K55&lt;=TODAY()+Assumptions!$M$5,"Due soon","Scheduled")))),"Check follow-up"))</f>
        <v/>
      </c>
      <c r="R55" s="23">
        <f>IF(A55="","",IF(COUNTIF($A$4:$A$103,A55)&gt;1,"Duplicate Lead ID",IF(B55="","Add submitted date",IF(H55="","Select owner",IF(I55="","Select status",IF(AND(J55&lt;&gt;"",J55&lt;B55),"Check contact date",IF(AND(K55&lt;&gt;"",K55&lt;B55),"Check follow-up date",IF(AND(L55&lt;&gt;"",L55&lt;B55),"Check quote date",IF(AND(M55&lt;&gt;"",M55&lt;B55),"Check disposition date",IF(AND(IFERROR(VLOOKUP(I55,$T$4:$U$10,2,FALSE),"")="Closed",M55=""),"Add disposition date",IF(AND(IFERROR(VLOOKUP(I55,$T$4:$U$10,2,FALSE),"")="Open",M55&lt;&gt;""),"Check status/date","OK")))))))))))</f>
        <v/>
      </c>
      <c r="T55">
        <f>IF(Assumptions!A56="","",Assumptions!A56)</f>
        <v/>
      </c>
      <c r="U55">
        <f>IF(Assumptions!B56="","",Assumptions!B56)</f>
        <v/>
      </c>
      <c r="V55">
        <f>IF(Assumptions!D56="","",Assumptions!D56)</f>
        <v/>
      </c>
      <c r="W55">
        <f>IF(Assumptions!F56="","",Assumptions!F56)</f>
        <v/>
      </c>
      <c r="X55">
        <f>IF(Assumptions!H56="","",Assumptions!H56)</f>
        <v/>
      </c>
      <c r="Y55">
        <f>IF(Assumptions!J56="","",Assumptions!J56)</f>
        <v/>
      </c>
    </row>
    <row r="56">
      <c r="A56" s="16" t="n"/>
      <c r="B56" s="17" t="n"/>
      <c r="C56" s="16" t="n"/>
      <c r="D56" s="16" t="n"/>
      <c r="E56" s="16" t="n"/>
      <c r="F56" s="16" t="n"/>
      <c r="G56" s="16" t="n"/>
      <c r="H56" s="16" t="n"/>
      <c r="I56" s="16" t="n"/>
      <c r="J56" s="17" t="n"/>
      <c r="K56" s="17" t="n"/>
      <c r="L56" s="17" t="n"/>
      <c r="M56" s="17" t="n"/>
      <c r="N56" s="18" t="n"/>
      <c r="O56" s="19" t="n"/>
      <c r="P56" s="20">
        <f>IF(A56="","",IF(B56="","",IFERROR(MAX(0,IF(M56&lt;&gt;"",M56-B56,TODAY()-B56)),"")))</f>
        <v/>
      </c>
      <c r="Q56" s="5">
        <f>IF(A56="","",IFERROR(IF(IFERROR(VLOOKUP(I56,$T$4:$U$10,2,FALSE),"")="Closed","Closed",IF(K56="","Set follow-up",IF(K56&lt;TODAY(),"Overdue",IF(K56&lt;=TODAY()+Assumptions!$M$5,"Due soon","Scheduled")))),"Check follow-up"))</f>
        <v/>
      </c>
      <c r="R56" s="21">
        <f>IF(A56="","",IF(COUNTIF($A$4:$A$103,A56)&gt;1,"Duplicate Lead ID",IF(B56="","Add submitted date",IF(H56="","Select owner",IF(I56="","Select status",IF(AND(J56&lt;&gt;"",J56&lt;B56),"Check contact date",IF(AND(K56&lt;&gt;"",K56&lt;B56),"Check follow-up date",IF(AND(L56&lt;&gt;"",L56&lt;B56),"Check quote date",IF(AND(M56&lt;&gt;"",M56&lt;B56),"Check disposition date",IF(AND(IFERROR(VLOOKUP(I56,$T$4:$U$10,2,FALSE),"")="Closed",M56=""),"Add disposition date",IF(AND(IFERROR(VLOOKUP(I56,$T$4:$U$10,2,FALSE),"")="Open",M56&lt;&gt;""),"Check status/date","OK")))))))))))</f>
        <v/>
      </c>
      <c r="T56">
        <f>IF(Assumptions!A57="","",Assumptions!A57)</f>
        <v/>
      </c>
      <c r="U56">
        <f>IF(Assumptions!B57="","",Assumptions!B57)</f>
        <v/>
      </c>
      <c r="V56">
        <f>IF(Assumptions!D57="","",Assumptions!D57)</f>
        <v/>
      </c>
      <c r="W56">
        <f>IF(Assumptions!F57="","",Assumptions!F57)</f>
        <v/>
      </c>
      <c r="X56">
        <f>IF(Assumptions!H57="","",Assumptions!H57)</f>
        <v/>
      </c>
      <c r="Y56">
        <f>IF(Assumptions!J57="","",Assumptions!J57)</f>
        <v/>
      </c>
    </row>
    <row r="57">
      <c r="A57" s="16" t="n"/>
      <c r="B57" s="17" t="n"/>
      <c r="C57" s="16" t="n"/>
      <c r="D57" s="16" t="n"/>
      <c r="E57" s="16" t="n"/>
      <c r="F57" s="16" t="n"/>
      <c r="G57" s="16" t="n"/>
      <c r="H57" s="16" t="n"/>
      <c r="I57" s="16" t="n"/>
      <c r="J57" s="17" t="n"/>
      <c r="K57" s="17" t="n"/>
      <c r="L57" s="17" t="n"/>
      <c r="M57" s="17" t="n"/>
      <c r="N57" s="18" t="n"/>
      <c r="O57" s="19" t="n"/>
      <c r="P57" s="22">
        <f>IF(A57="","",IF(B57="","",IFERROR(MAX(0,IF(M57&lt;&gt;"",M57-B57,TODAY()-B57)),"")))</f>
        <v/>
      </c>
      <c r="Q57" s="7">
        <f>IF(A57="","",IFERROR(IF(IFERROR(VLOOKUP(I57,$T$4:$U$10,2,FALSE),"")="Closed","Closed",IF(K57="","Set follow-up",IF(K57&lt;TODAY(),"Overdue",IF(K57&lt;=TODAY()+Assumptions!$M$5,"Due soon","Scheduled")))),"Check follow-up"))</f>
        <v/>
      </c>
      <c r="R57" s="23">
        <f>IF(A57="","",IF(COUNTIF($A$4:$A$103,A57)&gt;1,"Duplicate Lead ID",IF(B57="","Add submitted date",IF(H57="","Select owner",IF(I57="","Select status",IF(AND(J57&lt;&gt;"",J57&lt;B57),"Check contact date",IF(AND(K57&lt;&gt;"",K57&lt;B57),"Check follow-up date",IF(AND(L57&lt;&gt;"",L57&lt;B57),"Check quote date",IF(AND(M57&lt;&gt;"",M57&lt;B57),"Check disposition date",IF(AND(IFERROR(VLOOKUP(I57,$T$4:$U$10,2,FALSE),"")="Closed",M57=""),"Add disposition date",IF(AND(IFERROR(VLOOKUP(I57,$T$4:$U$10,2,FALSE),"")="Open",M57&lt;&gt;""),"Check status/date","OK")))))))))))</f>
        <v/>
      </c>
      <c r="T57">
        <f>IF(Assumptions!A58="","",Assumptions!A58)</f>
        <v/>
      </c>
      <c r="U57">
        <f>IF(Assumptions!B58="","",Assumptions!B58)</f>
        <v/>
      </c>
      <c r="V57">
        <f>IF(Assumptions!D58="","",Assumptions!D58)</f>
        <v/>
      </c>
      <c r="W57">
        <f>IF(Assumptions!F58="","",Assumptions!F58)</f>
        <v/>
      </c>
      <c r="X57">
        <f>IF(Assumptions!H58="","",Assumptions!H58)</f>
        <v/>
      </c>
      <c r="Y57">
        <f>IF(Assumptions!J58="","",Assumptions!J58)</f>
        <v/>
      </c>
    </row>
    <row r="58">
      <c r="A58" s="16" t="n"/>
      <c r="B58" s="17" t="n"/>
      <c r="C58" s="16" t="n"/>
      <c r="D58" s="16" t="n"/>
      <c r="E58" s="16" t="n"/>
      <c r="F58" s="16" t="n"/>
      <c r="G58" s="16" t="n"/>
      <c r="H58" s="16" t="n"/>
      <c r="I58" s="16" t="n"/>
      <c r="J58" s="17" t="n"/>
      <c r="K58" s="17" t="n"/>
      <c r="L58" s="17" t="n"/>
      <c r="M58" s="17" t="n"/>
      <c r="N58" s="18" t="n"/>
      <c r="O58" s="19" t="n"/>
      <c r="P58" s="20">
        <f>IF(A58="","",IF(B58="","",IFERROR(MAX(0,IF(M58&lt;&gt;"",M58-B58,TODAY()-B58)),"")))</f>
        <v/>
      </c>
      <c r="Q58" s="5">
        <f>IF(A58="","",IFERROR(IF(IFERROR(VLOOKUP(I58,$T$4:$U$10,2,FALSE),"")="Closed","Closed",IF(K58="","Set follow-up",IF(K58&lt;TODAY(),"Overdue",IF(K58&lt;=TODAY()+Assumptions!$M$5,"Due soon","Scheduled")))),"Check follow-up"))</f>
        <v/>
      </c>
      <c r="R58" s="21">
        <f>IF(A58="","",IF(COUNTIF($A$4:$A$103,A58)&gt;1,"Duplicate Lead ID",IF(B58="","Add submitted date",IF(H58="","Select owner",IF(I58="","Select status",IF(AND(J58&lt;&gt;"",J58&lt;B58),"Check contact date",IF(AND(K58&lt;&gt;"",K58&lt;B58),"Check follow-up date",IF(AND(L58&lt;&gt;"",L58&lt;B58),"Check quote date",IF(AND(M58&lt;&gt;"",M58&lt;B58),"Check disposition date",IF(AND(IFERROR(VLOOKUP(I58,$T$4:$U$10,2,FALSE),"")="Closed",M58=""),"Add disposition date",IF(AND(IFERROR(VLOOKUP(I58,$T$4:$U$10,2,FALSE),"")="Open",M58&lt;&gt;""),"Check status/date","OK")))))))))))</f>
        <v/>
      </c>
      <c r="T58">
        <f>IF(Assumptions!A59="","",Assumptions!A59)</f>
        <v/>
      </c>
      <c r="U58">
        <f>IF(Assumptions!B59="","",Assumptions!B59)</f>
        <v/>
      </c>
      <c r="V58">
        <f>IF(Assumptions!D59="","",Assumptions!D59)</f>
        <v/>
      </c>
      <c r="W58">
        <f>IF(Assumptions!F59="","",Assumptions!F59)</f>
        <v/>
      </c>
      <c r="X58">
        <f>IF(Assumptions!H59="","",Assumptions!H59)</f>
        <v/>
      </c>
      <c r="Y58">
        <f>IF(Assumptions!J59="","",Assumptions!J59)</f>
        <v/>
      </c>
    </row>
    <row r="59">
      <c r="A59" s="16" t="n"/>
      <c r="B59" s="17" t="n"/>
      <c r="C59" s="16" t="n"/>
      <c r="D59" s="16" t="n"/>
      <c r="E59" s="16" t="n"/>
      <c r="F59" s="16" t="n"/>
      <c r="G59" s="16" t="n"/>
      <c r="H59" s="16" t="n"/>
      <c r="I59" s="16" t="n"/>
      <c r="J59" s="17" t="n"/>
      <c r="K59" s="17" t="n"/>
      <c r="L59" s="17" t="n"/>
      <c r="M59" s="17" t="n"/>
      <c r="N59" s="18" t="n"/>
      <c r="O59" s="19" t="n"/>
      <c r="P59" s="22">
        <f>IF(A59="","",IF(B59="","",IFERROR(MAX(0,IF(M59&lt;&gt;"",M59-B59,TODAY()-B59)),"")))</f>
        <v/>
      </c>
      <c r="Q59" s="7">
        <f>IF(A59="","",IFERROR(IF(IFERROR(VLOOKUP(I59,$T$4:$U$10,2,FALSE),"")="Closed","Closed",IF(K59="","Set follow-up",IF(K59&lt;TODAY(),"Overdue",IF(K59&lt;=TODAY()+Assumptions!$M$5,"Due soon","Scheduled")))),"Check follow-up"))</f>
        <v/>
      </c>
      <c r="R59" s="23">
        <f>IF(A59="","",IF(COUNTIF($A$4:$A$103,A59)&gt;1,"Duplicate Lead ID",IF(B59="","Add submitted date",IF(H59="","Select owner",IF(I59="","Select status",IF(AND(J59&lt;&gt;"",J59&lt;B59),"Check contact date",IF(AND(K59&lt;&gt;"",K59&lt;B59),"Check follow-up date",IF(AND(L59&lt;&gt;"",L59&lt;B59),"Check quote date",IF(AND(M59&lt;&gt;"",M59&lt;B59),"Check disposition date",IF(AND(IFERROR(VLOOKUP(I59,$T$4:$U$10,2,FALSE),"")="Closed",M59=""),"Add disposition date",IF(AND(IFERROR(VLOOKUP(I59,$T$4:$U$10,2,FALSE),"")="Open",M59&lt;&gt;""),"Check status/date","OK")))))))))))</f>
        <v/>
      </c>
      <c r="T59">
        <f>IF(Assumptions!A60="","",Assumptions!A60)</f>
        <v/>
      </c>
      <c r="U59">
        <f>IF(Assumptions!B60="","",Assumptions!B60)</f>
        <v/>
      </c>
      <c r="V59">
        <f>IF(Assumptions!D60="","",Assumptions!D60)</f>
        <v/>
      </c>
      <c r="W59">
        <f>IF(Assumptions!F60="","",Assumptions!F60)</f>
        <v/>
      </c>
      <c r="X59">
        <f>IF(Assumptions!H60="","",Assumptions!H60)</f>
        <v/>
      </c>
      <c r="Y59">
        <f>IF(Assumptions!J60="","",Assumptions!J60)</f>
        <v/>
      </c>
    </row>
    <row r="60">
      <c r="A60" s="16" t="n"/>
      <c r="B60" s="17" t="n"/>
      <c r="C60" s="16" t="n"/>
      <c r="D60" s="16" t="n"/>
      <c r="E60" s="16" t="n"/>
      <c r="F60" s="16" t="n"/>
      <c r="G60" s="16" t="n"/>
      <c r="H60" s="16" t="n"/>
      <c r="I60" s="16" t="n"/>
      <c r="J60" s="17" t="n"/>
      <c r="K60" s="17" t="n"/>
      <c r="L60" s="17" t="n"/>
      <c r="M60" s="17" t="n"/>
      <c r="N60" s="18" t="n"/>
      <c r="O60" s="19" t="n"/>
      <c r="P60" s="20">
        <f>IF(A60="","",IF(B60="","",IFERROR(MAX(0,IF(M60&lt;&gt;"",M60-B60,TODAY()-B60)),"")))</f>
        <v/>
      </c>
      <c r="Q60" s="5">
        <f>IF(A60="","",IFERROR(IF(IFERROR(VLOOKUP(I60,$T$4:$U$10,2,FALSE),"")="Closed","Closed",IF(K60="","Set follow-up",IF(K60&lt;TODAY(),"Overdue",IF(K60&lt;=TODAY()+Assumptions!$M$5,"Due soon","Scheduled")))),"Check follow-up"))</f>
        <v/>
      </c>
      <c r="R60" s="21">
        <f>IF(A60="","",IF(COUNTIF($A$4:$A$103,A60)&gt;1,"Duplicate Lead ID",IF(B60="","Add submitted date",IF(H60="","Select owner",IF(I60="","Select status",IF(AND(J60&lt;&gt;"",J60&lt;B60),"Check contact date",IF(AND(K60&lt;&gt;"",K60&lt;B60),"Check follow-up date",IF(AND(L60&lt;&gt;"",L60&lt;B60),"Check quote date",IF(AND(M60&lt;&gt;"",M60&lt;B60),"Check disposition date",IF(AND(IFERROR(VLOOKUP(I60,$T$4:$U$10,2,FALSE),"")="Closed",M60=""),"Add disposition date",IF(AND(IFERROR(VLOOKUP(I60,$T$4:$U$10,2,FALSE),"")="Open",M60&lt;&gt;""),"Check status/date","OK")))))))))))</f>
        <v/>
      </c>
      <c r="T60">
        <f>IF(Assumptions!A61="","",Assumptions!A61)</f>
        <v/>
      </c>
      <c r="U60">
        <f>IF(Assumptions!B61="","",Assumptions!B61)</f>
        <v/>
      </c>
      <c r="V60">
        <f>IF(Assumptions!D61="","",Assumptions!D61)</f>
        <v/>
      </c>
      <c r="W60">
        <f>IF(Assumptions!F61="","",Assumptions!F61)</f>
        <v/>
      </c>
      <c r="X60">
        <f>IF(Assumptions!H61="","",Assumptions!H61)</f>
        <v/>
      </c>
      <c r="Y60">
        <f>IF(Assumptions!J61="","",Assumptions!J61)</f>
        <v/>
      </c>
    </row>
    <row r="61">
      <c r="A61" s="16" t="n"/>
      <c r="B61" s="17" t="n"/>
      <c r="C61" s="16" t="n"/>
      <c r="D61" s="16" t="n"/>
      <c r="E61" s="16" t="n"/>
      <c r="F61" s="16" t="n"/>
      <c r="G61" s="16" t="n"/>
      <c r="H61" s="16" t="n"/>
      <c r="I61" s="16" t="n"/>
      <c r="J61" s="17" t="n"/>
      <c r="K61" s="17" t="n"/>
      <c r="L61" s="17" t="n"/>
      <c r="M61" s="17" t="n"/>
      <c r="N61" s="18" t="n"/>
      <c r="O61" s="19" t="n"/>
      <c r="P61" s="22">
        <f>IF(A61="","",IF(B61="","",IFERROR(MAX(0,IF(M61&lt;&gt;"",M61-B61,TODAY()-B61)),"")))</f>
        <v/>
      </c>
      <c r="Q61" s="7">
        <f>IF(A61="","",IFERROR(IF(IFERROR(VLOOKUP(I61,$T$4:$U$10,2,FALSE),"")="Closed","Closed",IF(K61="","Set follow-up",IF(K61&lt;TODAY(),"Overdue",IF(K61&lt;=TODAY()+Assumptions!$M$5,"Due soon","Scheduled")))),"Check follow-up"))</f>
        <v/>
      </c>
      <c r="R61" s="23">
        <f>IF(A61="","",IF(COUNTIF($A$4:$A$103,A61)&gt;1,"Duplicate Lead ID",IF(B61="","Add submitted date",IF(H61="","Select owner",IF(I61="","Select status",IF(AND(J61&lt;&gt;"",J61&lt;B61),"Check contact date",IF(AND(K61&lt;&gt;"",K61&lt;B61),"Check follow-up date",IF(AND(L61&lt;&gt;"",L61&lt;B61),"Check quote date",IF(AND(M61&lt;&gt;"",M61&lt;B61),"Check disposition date",IF(AND(IFERROR(VLOOKUP(I61,$T$4:$U$10,2,FALSE),"")="Closed",M61=""),"Add disposition date",IF(AND(IFERROR(VLOOKUP(I61,$T$4:$U$10,2,FALSE),"")="Open",M61&lt;&gt;""),"Check status/date","OK")))))))))))</f>
        <v/>
      </c>
      <c r="T61">
        <f>IF(Assumptions!A62="","",Assumptions!A62)</f>
        <v/>
      </c>
      <c r="U61">
        <f>IF(Assumptions!B62="","",Assumptions!B62)</f>
        <v/>
      </c>
      <c r="V61">
        <f>IF(Assumptions!D62="","",Assumptions!D62)</f>
        <v/>
      </c>
      <c r="W61">
        <f>IF(Assumptions!F62="","",Assumptions!F62)</f>
        <v/>
      </c>
      <c r="X61">
        <f>IF(Assumptions!H62="","",Assumptions!H62)</f>
        <v/>
      </c>
      <c r="Y61">
        <f>IF(Assumptions!J62="","",Assumptions!J62)</f>
        <v/>
      </c>
    </row>
    <row r="62">
      <c r="A62" s="16" t="n"/>
      <c r="B62" s="17" t="n"/>
      <c r="C62" s="16" t="n"/>
      <c r="D62" s="16" t="n"/>
      <c r="E62" s="16" t="n"/>
      <c r="F62" s="16" t="n"/>
      <c r="G62" s="16" t="n"/>
      <c r="H62" s="16" t="n"/>
      <c r="I62" s="16" t="n"/>
      <c r="J62" s="17" t="n"/>
      <c r="K62" s="17" t="n"/>
      <c r="L62" s="17" t="n"/>
      <c r="M62" s="17" t="n"/>
      <c r="N62" s="18" t="n"/>
      <c r="O62" s="19" t="n"/>
      <c r="P62" s="20">
        <f>IF(A62="","",IF(B62="","",IFERROR(MAX(0,IF(M62&lt;&gt;"",M62-B62,TODAY()-B62)),"")))</f>
        <v/>
      </c>
      <c r="Q62" s="5">
        <f>IF(A62="","",IFERROR(IF(IFERROR(VLOOKUP(I62,$T$4:$U$10,2,FALSE),"")="Closed","Closed",IF(K62="","Set follow-up",IF(K62&lt;TODAY(),"Overdue",IF(K62&lt;=TODAY()+Assumptions!$M$5,"Due soon","Scheduled")))),"Check follow-up"))</f>
        <v/>
      </c>
      <c r="R62" s="21">
        <f>IF(A62="","",IF(COUNTIF($A$4:$A$103,A62)&gt;1,"Duplicate Lead ID",IF(B62="","Add submitted date",IF(H62="","Select owner",IF(I62="","Select status",IF(AND(J62&lt;&gt;"",J62&lt;B62),"Check contact date",IF(AND(K62&lt;&gt;"",K62&lt;B62),"Check follow-up date",IF(AND(L62&lt;&gt;"",L62&lt;B62),"Check quote date",IF(AND(M62&lt;&gt;"",M62&lt;B62),"Check disposition date",IF(AND(IFERROR(VLOOKUP(I62,$T$4:$U$10,2,FALSE),"")="Closed",M62=""),"Add disposition date",IF(AND(IFERROR(VLOOKUP(I62,$T$4:$U$10,2,FALSE),"")="Open",M62&lt;&gt;""),"Check status/date","OK")))))))))))</f>
        <v/>
      </c>
      <c r="T62">
        <f>IF(Assumptions!A63="","",Assumptions!A63)</f>
        <v/>
      </c>
      <c r="U62">
        <f>IF(Assumptions!B63="","",Assumptions!B63)</f>
        <v/>
      </c>
      <c r="V62">
        <f>IF(Assumptions!D63="","",Assumptions!D63)</f>
        <v/>
      </c>
      <c r="W62">
        <f>IF(Assumptions!F63="","",Assumptions!F63)</f>
        <v/>
      </c>
      <c r="X62">
        <f>IF(Assumptions!H63="","",Assumptions!H63)</f>
        <v/>
      </c>
      <c r="Y62">
        <f>IF(Assumptions!J63="","",Assumptions!J63)</f>
        <v/>
      </c>
    </row>
    <row r="63">
      <c r="A63" s="16" t="n"/>
      <c r="B63" s="17" t="n"/>
      <c r="C63" s="16" t="n"/>
      <c r="D63" s="16" t="n"/>
      <c r="E63" s="16" t="n"/>
      <c r="F63" s="16" t="n"/>
      <c r="G63" s="16" t="n"/>
      <c r="H63" s="16" t="n"/>
      <c r="I63" s="16" t="n"/>
      <c r="J63" s="17" t="n"/>
      <c r="K63" s="17" t="n"/>
      <c r="L63" s="17" t="n"/>
      <c r="M63" s="17" t="n"/>
      <c r="N63" s="18" t="n"/>
      <c r="O63" s="19" t="n"/>
      <c r="P63" s="22">
        <f>IF(A63="","",IF(B63="","",IFERROR(MAX(0,IF(M63&lt;&gt;"",M63-B63,TODAY()-B63)),"")))</f>
        <v/>
      </c>
      <c r="Q63" s="7">
        <f>IF(A63="","",IFERROR(IF(IFERROR(VLOOKUP(I63,$T$4:$U$10,2,FALSE),"")="Closed","Closed",IF(K63="","Set follow-up",IF(K63&lt;TODAY(),"Overdue",IF(K63&lt;=TODAY()+Assumptions!$M$5,"Due soon","Scheduled")))),"Check follow-up"))</f>
        <v/>
      </c>
      <c r="R63" s="23">
        <f>IF(A63="","",IF(COUNTIF($A$4:$A$103,A63)&gt;1,"Duplicate Lead ID",IF(B63="","Add submitted date",IF(H63="","Select owner",IF(I63="","Select status",IF(AND(J63&lt;&gt;"",J63&lt;B63),"Check contact date",IF(AND(K63&lt;&gt;"",K63&lt;B63),"Check follow-up date",IF(AND(L63&lt;&gt;"",L63&lt;B63),"Check quote date",IF(AND(M63&lt;&gt;"",M63&lt;B63),"Check disposition date",IF(AND(IFERROR(VLOOKUP(I63,$T$4:$U$10,2,FALSE),"")="Closed",M63=""),"Add disposition date",IF(AND(IFERROR(VLOOKUP(I63,$T$4:$U$10,2,FALSE),"")="Open",M63&lt;&gt;""),"Check status/date","OK")))))))))))</f>
        <v/>
      </c>
      <c r="T63">
        <f>IF(Assumptions!A64="","",Assumptions!A64)</f>
        <v/>
      </c>
      <c r="U63">
        <f>IF(Assumptions!B64="","",Assumptions!B64)</f>
        <v/>
      </c>
      <c r="V63">
        <f>IF(Assumptions!D64="","",Assumptions!D64)</f>
        <v/>
      </c>
      <c r="W63">
        <f>IF(Assumptions!F64="","",Assumptions!F64)</f>
        <v/>
      </c>
      <c r="X63">
        <f>IF(Assumptions!H64="","",Assumptions!H64)</f>
        <v/>
      </c>
      <c r="Y63">
        <f>IF(Assumptions!J64="","",Assumptions!J64)</f>
        <v/>
      </c>
    </row>
    <row r="64">
      <c r="A64" s="16" t="n"/>
      <c r="B64" s="17" t="n"/>
      <c r="C64" s="16" t="n"/>
      <c r="D64" s="16" t="n"/>
      <c r="E64" s="16" t="n"/>
      <c r="F64" s="16" t="n"/>
      <c r="G64" s="16" t="n"/>
      <c r="H64" s="16" t="n"/>
      <c r="I64" s="16" t="n"/>
      <c r="J64" s="17" t="n"/>
      <c r="K64" s="17" t="n"/>
      <c r="L64" s="17" t="n"/>
      <c r="M64" s="17" t="n"/>
      <c r="N64" s="18" t="n"/>
      <c r="O64" s="19" t="n"/>
      <c r="P64" s="20">
        <f>IF(A64="","",IF(B64="","",IFERROR(MAX(0,IF(M64&lt;&gt;"",M64-B64,TODAY()-B64)),"")))</f>
        <v/>
      </c>
      <c r="Q64" s="5">
        <f>IF(A64="","",IFERROR(IF(IFERROR(VLOOKUP(I64,$T$4:$U$10,2,FALSE),"")="Closed","Closed",IF(K64="","Set follow-up",IF(K64&lt;TODAY(),"Overdue",IF(K64&lt;=TODAY()+Assumptions!$M$5,"Due soon","Scheduled")))),"Check follow-up"))</f>
        <v/>
      </c>
      <c r="R64" s="21">
        <f>IF(A64="","",IF(COUNTIF($A$4:$A$103,A64)&gt;1,"Duplicate Lead ID",IF(B64="","Add submitted date",IF(H64="","Select owner",IF(I64="","Select status",IF(AND(J64&lt;&gt;"",J64&lt;B64),"Check contact date",IF(AND(K64&lt;&gt;"",K64&lt;B64),"Check follow-up date",IF(AND(L64&lt;&gt;"",L64&lt;B64),"Check quote date",IF(AND(M64&lt;&gt;"",M64&lt;B64),"Check disposition date",IF(AND(IFERROR(VLOOKUP(I64,$T$4:$U$10,2,FALSE),"")="Closed",M64=""),"Add disposition date",IF(AND(IFERROR(VLOOKUP(I64,$T$4:$U$10,2,FALSE),"")="Open",M64&lt;&gt;""),"Check status/date","OK")))))))))))</f>
        <v/>
      </c>
      <c r="T64">
        <f>IF(Assumptions!A65="","",Assumptions!A65)</f>
        <v/>
      </c>
      <c r="U64">
        <f>IF(Assumptions!B65="","",Assumptions!B65)</f>
        <v/>
      </c>
      <c r="V64">
        <f>IF(Assumptions!D65="","",Assumptions!D65)</f>
        <v/>
      </c>
      <c r="W64">
        <f>IF(Assumptions!F65="","",Assumptions!F65)</f>
        <v/>
      </c>
      <c r="X64">
        <f>IF(Assumptions!H65="","",Assumptions!H65)</f>
        <v/>
      </c>
      <c r="Y64">
        <f>IF(Assumptions!J65="","",Assumptions!J65)</f>
        <v/>
      </c>
    </row>
    <row r="65">
      <c r="A65" s="16" t="n"/>
      <c r="B65" s="17" t="n"/>
      <c r="C65" s="16" t="n"/>
      <c r="D65" s="16" t="n"/>
      <c r="E65" s="16" t="n"/>
      <c r="F65" s="16" t="n"/>
      <c r="G65" s="16" t="n"/>
      <c r="H65" s="16" t="n"/>
      <c r="I65" s="16" t="n"/>
      <c r="J65" s="17" t="n"/>
      <c r="K65" s="17" t="n"/>
      <c r="L65" s="17" t="n"/>
      <c r="M65" s="17" t="n"/>
      <c r="N65" s="18" t="n"/>
      <c r="O65" s="19" t="n"/>
      <c r="P65" s="22">
        <f>IF(A65="","",IF(B65="","",IFERROR(MAX(0,IF(M65&lt;&gt;"",M65-B65,TODAY()-B65)),"")))</f>
        <v/>
      </c>
      <c r="Q65" s="7">
        <f>IF(A65="","",IFERROR(IF(IFERROR(VLOOKUP(I65,$T$4:$U$10,2,FALSE),"")="Closed","Closed",IF(K65="","Set follow-up",IF(K65&lt;TODAY(),"Overdue",IF(K65&lt;=TODAY()+Assumptions!$M$5,"Due soon","Scheduled")))),"Check follow-up"))</f>
        <v/>
      </c>
      <c r="R65" s="23">
        <f>IF(A65="","",IF(COUNTIF($A$4:$A$103,A65)&gt;1,"Duplicate Lead ID",IF(B65="","Add submitted date",IF(H65="","Select owner",IF(I65="","Select status",IF(AND(J65&lt;&gt;"",J65&lt;B65),"Check contact date",IF(AND(K65&lt;&gt;"",K65&lt;B65),"Check follow-up date",IF(AND(L65&lt;&gt;"",L65&lt;B65),"Check quote date",IF(AND(M65&lt;&gt;"",M65&lt;B65),"Check disposition date",IF(AND(IFERROR(VLOOKUP(I65,$T$4:$U$10,2,FALSE),"")="Closed",M65=""),"Add disposition date",IF(AND(IFERROR(VLOOKUP(I65,$T$4:$U$10,2,FALSE),"")="Open",M65&lt;&gt;""),"Check status/date","OK")))))))))))</f>
        <v/>
      </c>
      <c r="T65">
        <f>IF(Assumptions!A66="","",Assumptions!A66)</f>
        <v/>
      </c>
      <c r="U65">
        <f>IF(Assumptions!B66="","",Assumptions!B66)</f>
        <v/>
      </c>
      <c r="V65">
        <f>IF(Assumptions!D66="","",Assumptions!D66)</f>
        <v/>
      </c>
      <c r="W65">
        <f>IF(Assumptions!F66="","",Assumptions!F66)</f>
        <v/>
      </c>
      <c r="X65">
        <f>IF(Assumptions!H66="","",Assumptions!H66)</f>
        <v/>
      </c>
      <c r="Y65">
        <f>IF(Assumptions!J66="","",Assumptions!J66)</f>
        <v/>
      </c>
    </row>
    <row r="66">
      <c r="A66" s="16" t="n"/>
      <c r="B66" s="17" t="n"/>
      <c r="C66" s="16" t="n"/>
      <c r="D66" s="16" t="n"/>
      <c r="E66" s="16" t="n"/>
      <c r="F66" s="16" t="n"/>
      <c r="G66" s="16" t="n"/>
      <c r="H66" s="16" t="n"/>
      <c r="I66" s="16" t="n"/>
      <c r="J66" s="17" t="n"/>
      <c r="K66" s="17" t="n"/>
      <c r="L66" s="17" t="n"/>
      <c r="M66" s="17" t="n"/>
      <c r="N66" s="18" t="n"/>
      <c r="O66" s="19" t="n"/>
      <c r="P66" s="20">
        <f>IF(A66="","",IF(B66="","",IFERROR(MAX(0,IF(M66&lt;&gt;"",M66-B66,TODAY()-B66)),"")))</f>
        <v/>
      </c>
      <c r="Q66" s="5">
        <f>IF(A66="","",IFERROR(IF(IFERROR(VLOOKUP(I66,$T$4:$U$10,2,FALSE),"")="Closed","Closed",IF(K66="","Set follow-up",IF(K66&lt;TODAY(),"Overdue",IF(K66&lt;=TODAY()+Assumptions!$M$5,"Due soon","Scheduled")))),"Check follow-up"))</f>
        <v/>
      </c>
      <c r="R66" s="21">
        <f>IF(A66="","",IF(COUNTIF($A$4:$A$103,A66)&gt;1,"Duplicate Lead ID",IF(B66="","Add submitted date",IF(H66="","Select owner",IF(I66="","Select status",IF(AND(J66&lt;&gt;"",J66&lt;B66),"Check contact date",IF(AND(K66&lt;&gt;"",K66&lt;B66),"Check follow-up date",IF(AND(L66&lt;&gt;"",L66&lt;B66),"Check quote date",IF(AND(M66&lt;&gt;"",M66&lt;B66),"Check disposition date",IF(AND(IFERROR(VLOOKUP(I66,$T$4:$U$10,2,FALSE),"")="Closed",M66=""),"Add disposition date",IF(AND(IFERROR(VLOOKUP(I66,$T$4:$U$10,2,FALSE),"")="Open",M66&lt;&gt;""),"Check status/date","OK")))))))))))</f>
        <v/>
      </c>
      <c r="T66">
        <f>IF(Assumptions!A67="","",Assumptions!A67)</f>
        <v/>
      </c>
      <c r="U66">
        <f>IF(Assumptions!B67="","",Assumptions!B67)</f>
        <v/>
      </c>
      <c r="V66">
        <f>IF(Assumptions!D67="","",Assumptions!D67)</f>
        <v/>
      </c>
      <c r="W66">
        <f>IF(Assumptions!F67="","",Assumptions!F67)</f>
        <v/>
      </c>
      <c r="X66">
        <f>IF(Assumptions!H67="","",Assumptions!H67)</f>
        <v/>
      </c>
      <c r="Y66">
        <f>IF(Assumptions!J67="","",Assumptions!J67)</f>
        <v/>
      </c>
    </row>
    <row r="67">
      <c r="A67" s="16" t="n"/>
      <c r="B67" s="17" t="n"/>
      <c r="C67" s="16" t="n"/>
      <c r="D67" s="16" t="n"/>
      <c r="E67" s="16" t="n"/>
      <c r="F67" s="16" t="n"/>
      <c r="G67" s="16" t="n"/>
      <c r="H67" s="16" t="n"/>
      <c r="I67" s="16" t="n"/>
      <c r="J67" s="17" t="n"/>
      <c r="K67" s="17" t="n"/>
      <c r="L67" s="17" t="n"/>
      <c r="M67" s="17" t="n"/>
      <c r="N67" s="18" t="n"/>
      <c r="O67" s="19" t="n"/>
      <c r="P67" s="22">
        <f>IF(A67="","",IF(B67="","",IFERROR(MAX(0,IF(M67&lt;&gt;"",M67-B67,TODAY()-B67)),"")))</f>
        <v/>
      </c>
      <c r="Q67" s="7">
        <f>IF(A67="","",IFERROR(IF(IFERROR(VLOOKUP(I67,$T$4:$U$10,2,FALSE),"")="Closed","Closed",IF(K67="","Set follow-up",IF(K67&lt;TODAY(),"Overdue",IF(K67&lt;=TODAY()+Assumptions!$M$5,"Due soon","Scheduled")))),"Check follow-up"))</f>
        <v/>
      </c>
      <c r="R67" s="23">
        <f>IF(A67="","",IF(COUNTIF($A$4:$A$103,A67)&gt;1,"Duplicate Lead ID",IF(B67="","Add submitted date",IF(H67="","Select owner",IF(I67="","Select status",IF(AND(J67&lt;&gt;"",J67&lt;B67),"Check contact date",IF(AND(K67&lt;&gt;"",K67&lt;B67),"Check follow-up date",IF(AND(L67&lt;&gt;"",L67&lt;B67),"Check quote date",IF(AND(M67&lt;&gt;"",M67&lt;B67),"Check disposition date",IF(AND(IFERROR(VLOOKUP(I67,$T$4:$U$10,2,FALSE),"")="Closed",M67=""),"Add disposition date",IF(AND(IFERROR(VLOOKUP(I67,$T$4:$U$10,2,FALSE),"")="Open",M67&lt;&gt;""),"Check status/date","OK")))))))))))</f>
        <v/>
      </c>
      <c r="T67">
        <f>IF(Assumptions!A68="","",Assumptions!A68)</f>
        <v/>
      </c>
      <c r="U67">
        <f>IF(Assumptions!B68="","",Assumptions!B68)</f>
        <v/>
      </c>
      <c r="V67">
        <f>IF(Assumptions!D68="","",Assumptions!D68)</f>
        <v/>
      </c>
      <c r="W67">
        <f>IF(Assumptions!F68="","",Assumptions!F68)</f>
        <v/>
      </c>
      <c r="X67">
        <f>IF(Assumptions!H68="","",Assumptions!H68)</f>
        <v/>
      </c>
      <c r="Y67">
        <f>IF(Assumptions!J68="","",Assumptions!J68)</f>
        <v/>
      </c>
    </row>
    <row r="68">
      <c r="A68" s="16" t="n"/>
      <c r="B68" s="17" t="n"/>
      <c r="C68" s="16" t="n"/>
      <c r="D68" s="16" t="n"/>
      <c r="E68" s="16" t="n"/>
      <c r="F68" s="16" t="n"/>
      <c r="G68" s="16" t="n"/>
      <c r="H68" s="16" t="n"/>
      <c r="I68" s="16" t="n"/>
      <c r="J68" s="17" t="n"/>
      <c r="K68" s="17" t="n"/>
      <c r="L68" s="17" t="n"/>
      <c r="M68" s="17" t="n"/>
      <c r="N68" s="18" t="n"/>
      <c r="O68" s="19" t="n"/>
      <c r="P68" s="20">
        <f>IF(A68="","",IF(B68="","",IFERROR(MAX(0,IF(M68&lt;&gt;"",M68-B68,TODAY()-B68)),"")))</f>
        <v/>
      </c>
      <c r="Q68" s="5">
        <f>IF(A68="","",IFERROR(IF(IFERROR(VLOOKUP(I68,$T$4:$U$10,2,FALSE),"")="Closed","Closed",IF(K68="","Set follow-up",IF(K68&lt;TODAY(),"Overdue",IF(K68&lt;=TODAY()+Assumptions!$M$5,"Due soon","Scheduled")))),"Check follow-up"))</f>
        <v/>
      </c>
      <c r="R68" s="21">
        <f>IF(A68="","",IF(COUNTIF($A$4:$A$103,A68)&gt;1,"Duplicate Lead ID",IF(B68="","Add submitted date",IF(H68="","Select owner",IF(I68="","Select status",IF(AND(J68&lt;&gt;"",J68&lt;B68),"Check contact date",IF(AND(K68&lt;&gt;"",K68&lt;B68),"Check follow-up date",IF(AND(L68&lt;&gt;"",L68&lt;B68),"Check quote date",IF(AND(M68&lt;&gt;"",M68&lt;B68),"Check disposition date",IF(AND(IFERROR(VLOOKUP(I68,$T$4:$U$10,2,FALSE),"")="Closed",M68=""),"Add disposition date",IF(AND(IFERROR(VLOOKUP(I68,$T$4:$U$10,2,FALSE),"")="Open",M68&lt;&gt;""),"Check status/date","OK")))))))))))</f>
        <v/>
      </c>
      <c r="T68">
        <f>IF(Assumptions!A69="","",Assumptions!A69)</f>
        <v/>
      </c>
      <c r="U68">
        <f>IF(Assumptions!B69="","",Assumptions!B69)</f>
        <v/>
      </c>
      <c r="V68">
        <f>IF(Assumptions!D69="","",Assumptions!D69)</f>
        <v/>
      </c>
      <c r="W68">
        <f>IF(Assumptions!F69="","",Assumptions!F69)</f>
        <v/>
      </c>
      <c r="X68">
        <f>IF(Assumptions!H69="","",Assumptions!H69)</f>
        <v/>
      </c>
      <c r="Y68">
        <f>IF(Assumptions!J69="","",Assumptions!J69)</f>
        <v/>
      </c>
    </row>
    <row r="69">
      <c r="A69" s="16" t="n"/>
      <c r="B69" s="17" t="n"/>
      <c r="C69" s="16" t="n"/>
      <c r="D69" s="16" t="n"/>
      <c r="E69" s="16" t="n"/>
      <c r="F69" s="16" t="n"/>
      <c r="G69" s="16" t="n"/>
      <c r="H69" s="16" t="n"/>
      <c r="I69" s="16" t="n"/>
      <c r="J69" s="17" t="n"/>
      <c r="K69" s="17" t="n"/>
      <c r="L69" s="17" t="n"/>
      <c r="M69" s="17" t="n"/>
      <c r="N69" s="18" t="n"/>
      <c r="O69" s="19" t="n"/>
      <c r="P69" s="22">
        <f>IF(A69="","",IF(B69="","",IFERROR(MAX(0,IF(M69&lt;&gt;"",M69-B69,TODAY()-B69)),"")))</f>
        <v/>
      </c>
      <c r="Q69" s="7">
        <f>IF(A69="","",IFERROR(IF(IFERROR(VLOOKUP(I69,$T$4:$U$10,2,FALSE),"")="Closed","Closed",IF(K69="","Set follow-up",IF(K69&lt;TODAY(),"Overdue",IF(K69&lt;=TODAY()+Assumptions!$M$5,"Due soon","Scheduled")))),"Check follow-up"))</f>
        <v/>
      </c>
      <c r="R69" s="23">
        <f>IF(A69="","",IF(COUNTIF($A$4:$A$103,A69)&gt;1,"Duplicate Lead ID",IF(B69="","Add submitted date",IF(H69="","Select owner",IF(I69="","Select status",IF(AND(J69&lt;&gt;"",J69&lt;B69),"Check contact date",IF(AND(K69&lt;&gt;"",K69&lt;B69),"Check follow-up date",IF(AND(L69&lt;&gt;"",L69&lt;B69),"Check quote date",IF(AND(M69&lt;&gt;"",M69&lt;B69),"Check disposition date",IF(AND(IFERROR(VLOOKUP(I69,$T$4:$U$10,2,FALSE),"")="Closed",M69=""),"Add disposition date",IF(AND(IFERROR(VLOOKUP(I69,$T$4:$U$10,2,FALSE),"")="Open",M69&lt;&gt;""),"Check status/date","OK")))))))))))</f>
        <v/>
      </c>
      <c r="T69">
        <f>IF(Assumptions!A70="","",Assumptions!A70)</f>
        <v/>
      </c>
      <c r="U69">
        <f>IF(Assumptions!B70="","",Assumptions!B70)</f>
        <v/>
      </c>
      <c r="V69">
        <f>IF(Assumptions!D70="","",Assumptions!D70)</f>
        <v/>
      </c>
      <c r="W69">
        <f>IF(Assumptions!F70="","",Assumptions!F70)</f>
        <v/>
      </c>
      <c r="X69">
        <f>IF(Assumptions!H70="","",Assumptions!H70)</f>
        <v/>
      </c>
      <c r="Y69">
        <f>IF(Assumptions!J70="","",Assumptions!J70)</f>
        <v/>
      </c>
    </row>
    <row r="70">
      <c r="A70" s="16" t="n"/>
      <c r="B70" s="17" t="n"/>
      <c r="C70" s="16" t="n"/>
      <c r="D70" s="16" t="n"/>
      <c r="E70" s="16" t="n"/>
      <c r="F70" s="16" t="n"/>
      <c r="G70" s="16" t="n"/>
      <c r="H70" s="16" t="n"/>
      <c r="I70" s="16" t="n"/>
      <c r="J70" s="17" t="n"/>
      <c r="K70" s="17" t="n"/>
      <c r="L70" s="17" t="n"/>
      <c r="M70" s="17" t="n"/>
      <c r="N70" s="18" t="n"/>
      <c r="O70" s="19" t="n"/>
      <c r="P70" s="20">
        <f>IF(A70="","",IF(B70="","",IFERROR(MAX(0,IF(M70&lt;&gt;"",M70-B70,TODAY()-B70)),"")))</f>
        <v/>
      </c>
      <c r="Q70" s="5">
        <f>IF(A70="","",IFERROR(IF(IFERROR(VLOOKUP(I70,$T$4:$U$10,2,FALSE),"")="Closed","Closed",IF(K70="","Set follow-up",IF(K70&lt;TODAY(),"Overdue",IF(K70&lt;=TODAY()+Assumptions!$M$5,"Due soon","Scheduled")))),"Check follow-up"))</f>
        <v/>
      </c>
      <c r="R70" s="21">
        <f>IF(A70="","",IF(COUNTIF($A$4:$A$103,A70)&gt;1,"Duplicate Lead ID",IF(B70="","Add submitted date",IF(H70="","Select owner",IF(I70="","Select status",IF(AND(J70&lt;&gt;"",J70&lt;B70),"Check contact date",IF(AND(K70&lt;&gt;"",K70&lt;B70),"Check follow-up date",IF(AND(L70&lt;&gt;"",L70&lt;B70),"Check quote date",IF(AND(M70&lt;&gt;"",M70&lt;B70),"Check disposition date",IF(AND(IFERROR(VLOOKUP(I70,$T$4:$U$10,2,FALSE),"")="Closed",M70=""),"Add disposition date",IF(AND(IFERROR(VLOOKUP(I70,$T$4:$U$10,2,FALSE),"")="Open",M70&lt;&gt;""),"Check status/date","OK")))))))))))</f>
        <v/>
      </c>
      <c r="T70">
        <f>IF(Assumptions!A71="","",Assumptions!A71)</f>
        <v/>
      </c>
      <c r="U70">
        <f>IF(Assumptions!B71="","",Assumptions!B71)</f>
        <v/>
      </c>
      <c r="V70">
        <f>IF(Assumptions!D71="","",Assumptions!D71)</f>
        <v/>
      </c>
      <c r="W70">
        <f>IF(Assumptions!F71="","",Assumptions!F71)</f>
        <v/>
      </c>
      <c r="X70">
        <f>IF(Assumptions!H71="","",Assumptions!H71)</f>
        <v/>
      </c>
      <c r="Y70">
        <f>IF(Assumptions!J71="","",Assumptions!J71)</f>
        <v/>
      </c>
    </row>
    <row r="71">
      <c r="A71" s="16" t="n"/>
      <c r="B71" s="17" t="n"/>
      <c r="C71" s="16" t="n"/>
      <c r="D71" s="16" t="n"/>
      <c r="E71" s="16" t="n"/>
      <c r="F71" s="16" t="n"/>
      <c r="G71" s="16" t="n"/>
      <c r="H71" s="16" t="n"/>
      <c r="I71" s="16" t="n"/>
      <c r="J71" s="17" t="n"/>
      <c r="K71" s="17" t="n"/>
      <c r="L71" s="17" t="n"/>
      <c r="M71" s="17" t="n"/>
      <c r="N71" s="18" t="n"/>
      <c r="O71" s="19" t="n"/>
      <c r="P71" s="22">
        <f>IF(A71="","",IF(B71="","",IFERROR(MAX(0,IF(M71&lt;&gt;"",M71-B71,TODAY()-B71)),"")))</f>
        <v/>
      </c>
      <c r="Q71" s="7">
        <f>IF(A71="","",IFERROR(IF(IFERROR(VLOOKUP(I71,$T$4:$U$10,2,FALSE),"")="Closed","Closed",IF(K71="","Set follow-up",IF(K71&lt;TODAY(),"Overdue",IF(K71&lt;=TODAY()+Assumptions!$M$5,"Due soon","Scheduled")))),"Check follow-up"))</f>
        <v/>
      </c>
      <c r="R71" s="23">
        <f>IF(A71="","",IF(COUNTIF($A$4:$A$103,A71)&gt;1,"Duplicate Lead ID",IF(B71="","Add submitted date",IF(H71="","Select owner",IF(I71="","Select status",IF(AND(J71&lt;&gt;"",J71&lt;B71),"Check contact date",IF(AND(K71&lt;&gt;"",K71&lt;B71),"Check follow-up date",IF(AND(L71&lt;&gt;"",L71&lt;B71),"Check quote date",IF(AND(M71&lt;&gt;"",M71&lt;B71),"Check disposition date",IF(AND(IFERROR(VLOOKUP(I71,$T$4:$U$10,2,FALSE),"")="Closed",M71=""),"Add disposition date",IF(AND(IFERROR(VLOOKUP(I71,$T$4:$U$10,2,FALSE),"")="Open",M71&lt;&gt;""),"Check status/date","OK")))))))))))</f>
        <v/>
      </c>
      <c r="T71">
        <f>IF(Assumptions!A72="","",Assumptions!A72)</f>
        <v/>
      </c>
      <c r="U71">
        <f>IF(Assumptions!B72="","",Assumptions!B72)</f>
        <v/>
      </c>
      <c r="V71">
        <f>IF(Assumptions!D72="","",Assumptions!D72)</f>
        <v/>
      </c>
      <c r="W71">
        <f>IF(Assumptions!F72="","",Assumptions!F72)</f>
        <v/>
      </c>
      <c r="X71">
        <f>IF(Assumptions!H72="","",Assumptions!H72)</f>
        <v/>
      </c>
      <c r="Y71">
        <f>IF(Assumptions!J72="","",Assumptions!J72)</f>
        <v/>
      </c>
    </row>
    <row r="72">
      <c r="A72" s="16" t="n"/>
      <c r="B72" s="17" t="n"/>
      <c r="C72" s="16" t="n"/>
      <c r="D72" s="16" t="n"/>
      <c r="E72" s="16" t="n"/>
      <c r="F72" s="16" t="n"/>
      <c r="G72" s="16" t="n"/>
      <c r="H72" s="16" t="n"/>
      <c r="I72" s="16" t="n"/>
      <c r="J72" s="17" t="n"/>
      <c r="K72" s="17" t="n"/>
      <c r="L72" s="17" t="n"/>
      <c r="M72" s="17" t="n"/>
      <c r="N72" s="18" t="n"/>
      <c r="O72" s="19" t="n"/>
      <c r="P72" s="20">
        <f>IF(A72="","",IF(B72="","",IFERROR(MAX(0,IF(M72&lt;&gt;"",M72-B72,TODAY()-B72)),"")))</f>
        <v/>
      </c>
      <c r="Q72" s="5">
        <f>IF(A72="","",IFERROR(IF(IFERROR(VLOOKUP(I72,$T$4:$U$10,2,FALSE),"")="Closed","Closed",IF(K72="","Set follow-up",IF(K72&lt;TODAY(),"Overdue",IF(K72&lt;=TODAY()+Assumptions!$M$5,"Due soon","Scheduled")))),"Check follow-up"))</f>
        <v/>
      </c>
      <c r="R72" s="21">
        <f>IF(A72="","",IF(COUNTIF($A$4:$A$103,A72)&gt;1,"Duplicate Lead ID",IF(B72="","Add submitted date",IF(H72="","Select owner",IF(I72="","Select status",IF(AND(J72&lt;&gt;"",J72&lt;B72),"Check contact date",IF(AND(K72&lt;&gt;"",K72&lt;B72),"Check follow-up date",IF(AND(L72&lt;&gt;"",L72&lt;B72),"Check quote date",IF(AND(M72&lt;&gt;"",M72&lt;B72),"Check disposition date",IF(AND(IFERROR(VLOOKUP(I72,$T$4:$U$10,2,FALSE),"")="Closed",M72=""),"Add disposition date",IF(AND(IFERROR(VLOOKUP(I72,$T$4:$U$10,2,FALSE),"")="Open",M72&lt;&gt;""),"Check status/date","OK")))))))))))</f>
        <v/>
      </c>
      <c r="T72">
        <f>IF(Assumptions!A73="","",Assumptions!A73)</f>
        <v/>
      </c>
      <c r="U72">
        <f>IF(Assumptions!B73="","",Assumptions!B73)</f>
        <v/>
      </c>
      <c r="V72">
        <f>IF(Assumptions!D73="","",Assumptions!D73)</f>
        <v/>
      </c>
      <c r="W72">
        <f>IF(Assumptions!F73="","",Assumptions!F73)</f>
        <v/>
      </c>
      <c r="X72">
        <f>IF(Assumptions!H73="","",Assumptions!H73)</f>
        <v/>
      </c>
      <c r="Y72">
        <f>IF(Assumptions!J73="","",Assumptions!J73)</f>
        <v/>
      </c>
    </row>
    <row r="73">
      <c r="A73" s="16" t="n"/>
      <c r="B73" s="17" t="n"/>
      <c r="C73" s="16" t="n"/>
      <c r="D73" s="16" t="n"/>
      <c r="E73" s="16" t="n"/>
      <c r="F73" s="16" t="n"/>
      <c r="G73" s="16" t="n"/>
      <c r="H73" s="16" t="n"/>
      <c r="I73" s="16" t="n"/>
      <c r="J73" s="17" t="n"/>
      <c r="K73" s="17" t="n"/>
      <c r="L73" s="17" t="n"/>
      <c r="M73" s="17" t="n"/>
      <c r="N73" s="18" t="n"/>
      <c r="O73" s="19" t="n"/>
      <c r="P73" s="22">
        <f>IF(A73="","",IF(B73="","",IFERROR(MAX(0,IF(M73&lt;&gt;"",M73-B73,TODAY()-B73)),"")))</f>
        <v/>
      </c>
      <c r="Q73" s="7">
        <f>IF(A73="","",IFERROR(IF(IFERROR(VLOOKUP(I73,$T$4:$U$10,2,FALSE),"")="Closed","Closed",IF(K73="","Set follow-up",IF(K73&lt;TODAY(),"Overdue",IF(K73&lt;=TODAY()+Assumptions!$M$5,"Due soon","Scheduled")))),"Check follow-up"))</f>
        <v/>
      </c>
      <c r="R73" s="23">
        <f>IF(A73="","",IF(COUNTIF($A$4:$A$103,A73)&gt;1,"Duplicate Lead ID",IF(B73="","Add submitted date",IF(H73="","Select owner",IF(I73="","Select status",IF(AND(J73&lt;&gt;"",J73&lt;B73),"Check contact date",IF(AND(K73&lt;&gt;"",K73&lt;B73),"Check follow-up date",IF(AND(L73&lt;&gt;"",L73&lt;B73),"Check quote date",IF(AND(M73&lt;&gt;"",M73&lt;B73),"Check disposition date",IF(AND(IFERROR(VLOOKUP(I73,$T$4:$U$10,2,FALSE),"")="Closed",M73=""),"Add disposition date",IF(AND(IFERROR(VLOOKUP(I73,$T$4:$U$10,2,FALSE),"")="Open",M73&lt;&gt;""),"Check status/date","OK")))))))))))</f>
        <v/>
      </c>
      <c r="T73">
        <f>IF(Assumptions!A74="","",Assumptions!A74)</f>
        <v/>
      </c>
      <c r="U73">
        <f>IF(Assumptions!B74="","",Assumptions!B74)</f>
        <v/>
      </c>
      <c r="V73">
        <f>IF(Assumptions!D74="","",Assumptions!D74)</f>
        <v/>
      </c>
      <c r="W73">
        <f>IF(Assumptions!F74="","",Assumptions!F74)</f>
        <v/>
      </c>
      <c r="X73">
        <f>IF(Assumptions!H74="","",Assumptions!H74)</f>
        <v/>
      </c>
      <c r="Y73">
        <f>IF(Assumptions!J74="","",Assumptions!J74)</f>
        <v/>
      </c>
    </row>
    <row r="74">
      <c r="A74" s="16" t="n"/>
      <c r="B74" s="17" t="n"/>
      <c r="C74" s="16" t="n"/>
      <c r="D74" s="16" t="n"/>
      <c r="E74" s="16" t="n"/>
      <c r="F74" s="16" t="n"/>
      <c r="G74" s="16" t="n"/>
      <c r="H74" s="16" t="n"/>
      <c r="I74" s="16" t="n"/>
      <c r="J74" s="17" t="n"/>
      <c r="K74" s="17" t="n"/>
      <c r="L74" s="17" t="n"/>
      <c r="M74" s="17" t="n"/>
      <c r="N74" s="18" t="n"/>
      <c r="O74" s="19" t="n"/>
      <c r="P74" s="20">
        <f>IF(A74="","",IF(B74="","",IFERROR(MAX(0,IF(M74&lt;&gt;"",M74-B74,TODAY()-B74)),"")))</f>
        <v/>
      </c>
      <c r="Q74" s="5">
        <f>IF(A74="","",IFERROR(IF(IFERROR(VLOOKUP(I74,$T$4:$U$10,2,FALSE),"")="Closed","Closed",IF(K74="","Set follow-up",IF(K74&lt;TODAY(),"Overdue",IF(K74&lt;=TODAY()+Assumptions!$M$5,"Due soon","Scheduled")))),"Check follow-up"))</f>
        <v/>
      </c>
      <c r="R74" s="21">
        <f>IF(A74="","",IF(COUNTIF($A$4:$A$103,A74)&gt;1,"Duplicate Lead ID",IF(B74="","Add submitted date",IF(H74="","Select owner",IF(I74="","Select status",IF(AND(J74&lt;&gt;"",J74&lt;B74),"Check contact date",IF(AND(K74&lt;&gt;"",K74&lt;B74),"Check follow-up date",IF(AND(L74&lt;&gt;"",L74&lt;B74),"Check quote date",IF(AND(M74&lt;&gt;"",M74&lt;B74),"Check disposition date",IF(AND(IFERROR(VLOOKUP(I74,$T$4:$U$10,2,FALSE),"")="Closed",M74=""),"Add disposition date",IF(AND(IFERROR(VLOOKUP(I74,$T$4:$U$10,2,FALSE),"")="Open",M74&lt;&gt;""),"Check status/date","OK")))))))))))</f>
        <v/>
      </c>
      <c r="T74">
        <f>IF(Assumptions!A75="","",Assumptions!A75)</f>
        <v/>
      </c>
      <c r="U74">
        <f>IF(Assumptions!B75="","",Assumptions!B75)</f>
        <v/>
      </c>
      <c r="V74">
        <f>IF(Assumptions!D75="","",Assumptions!D75)</f>
        <v/>
      </c>
      <c r="W74">
        <f>IF(Assumptions!F75="","",Assumptions!F75)</f>
        <v/>
      </c>
      <c r="X74">
        <f>IF(Assumptions!H75="","",Assumptions!H75)</f>
        <v/>
      </c>
      <c r="Y74">
        <f>IF(Assumptions!J75="","",Assumptions!J75)</f>
        <v/>
      </c>
    </row>
    <row r="75">
      <c r="A75" s="16" t="n"/>
      <c r="B75" s="17" t="n"/>
      <c r="C75" s="16" t="n"/>
      <c r="D75" s="16" t="n"/>
      <c r="E75" s="16" t="n"/>
      <c r="F75" s="16" t="n"/>
      <c r="G75" s="16" t="n"/>
      <c r="H75" s="16" t="n"/>
      <c r="I75" s="16" t="n"/>
      <c r="J75" s="17" t="n"/>
      <c r="K75" s="17" t="n"/>
      <c r="L75" s="17" t="n"/>
      <c r="M75" s="17" t="n"/>
      <c r="N75" s="18" t="n"/>
      <c r="O75" s="19" t="n"/>
      <c r="P75" s="22">
        <f>IF(A75="","",IF(B75="","",IFERROR(MAX(0,IF(M75&lt;&gt;"",M75-B75,TODAY()-B75)),"")))</f>
        <v/>
      </c>
      <c r="Q75" s="7">
        <f>IF(A75="","",IFERROR(IF(IFERROR(VLOOKUP(I75,$T$4:$U$10,2,FALSE),"")="Closed","Closed",IF(K75="","Set follow-up",IF(K75&lt;TODAY(),"Overdue",IF(K75&lt;=TODAY()+Assumptions!$M$5,"Due soon","Scheduled")))),"Check follow-up"))</f>
        <v/>
      </c>
      <c r="R75" s="23">
        <f>IF(A75="","",IF(COUNTIF($A$4:$A$103,A75)&gt;1,"Duplicate Lead ID",IF(B75="","Add submitted date",IF(H75="","Select owner",IF(I75="","Select status",IF(AND(J75&lt;&gt;"",J75&lt;B75),"Check contact date",IF(AND(K75&lt;&gt;"",K75&lt;B75),"Check follow-up date",IF(AND(L75&lt;&gt;"",L75&lt;B75),"Check quote date",IF(AND(M75&lt;&gt;"",M75&lt;B75),"Check disposition date",IF(AND(IFERROR(VLOOKUP(I75,$T$4:$U$10,2,FALSE),"")="Closed",M75=""),"Add disposition date",IF(AND(IFERROR(VLOOKUP(I75,$T$4:$U$10,2,FALSE),"")="Open",M75&lt;&gt;""),"Check status/date","OK")))))))))))</f>
        <v/>
      </c>
      <c r="T75">
        <f>IF(Assumptions!A76="","",Assumptions!A76)</f>
        <v/>
      </c>
      <c r="U75">
        <f>IF(Assumptions!B76="","",Assumptions!B76)</f>
        <v/>
      </c>
      <c r="V75">
        <f>IF(Assumptions!D76="","",Assumptions!D76)</f>
        <v/>
      </c>
      <c r="W75">
        <f>IF(Assumptions!F76="","",Assumptions!F76)</f>
        <v/>
      </c>
      <c r="X75">
        <f>IF(Assumptions!H76="","",Assumptions!H76)</f>
        <v/>
      </c>
      <c r="Y75">
        <f>IF(Assumptions!J76="","",Assumptions!J76)</f>
        <v/>
      </c>
    </row>
    <row r="76">
      <c r="A76" s="16" t="n"/>
      <c r="B76" s="17" t="n"/>
      <c r="C76" s="16" t="n"/>
      <c r="D76" s="16" t="n"/>
      <c r="E76" s="16" t="n"/>
      <c r="F76" s="16" t="n"/>
      <c r="G76" s="16" t="n"/>
      <c r="H76" s="16" t="n"/>
      <c r="I76" s="16" t="n"/>
      <c r="J76" s="17" t="n"/>
      <c r="K76" s="17" t="n"/>
      <c r="L76" s="17" t="n"/>
      <c r="M76" s="17" t="n"/>
      <c r="N76" s="18" t="n"/>
      <c r="O76" s="19" t="n"/>
      <c r="P76" s="20">
        <f>IF(A76="","",IF(B76="","",IFERROR(MAX(0,IF(M76&lt;&gt;"",M76-B76,TODAY()-B76)),"")))</f>
        <v/>
      </c>
      <c r="Q76" s="5">
        <f>IF(A76="","",IFERROR(IF(IFERROR(VLOOKUP(I76,$T$4:$U$10,2,FALSE),"")="Closed","Closed",IF(K76="","Set follow-up",IF(K76&lt;TODAY(),"Overdue",IF(K76&lt;=TODAY()+Assumptions!$M$5,"Due soon","Scheduled")))),"Check follow-up"))</f>
        <v/>
      </c>
      <c r="R76" s="21">
        <f>IF(A76="","",IF(COUNTIF($A$4:$A$103,A76)&gt;1,"Duplicate Lead ID",IF(B76="","Add submitted date",IF(H76="","Select owner",IF(I76="","Select status",IF(AND(J76&lt;&gt;"",J76&lt;B76),"Check contact date",IF(AND(K76&lt;&gt;"",K76&lt;B76),"Check follow-up date",IF(AND(L76&lt;&gt;"",L76&lt;B76),"Check quote date",IF(AND(M76&lt;&gt;"",M76&lt;B76),"Check disposition date",IF(AND(IFERROR(VLOOKUP(I76,$T$4:$U$10,2,FALSE),"")="Closed",M76=""),"Add disposition date",IF(AND(IFERROR(VLOOKUP(I76,$T$4:$U$10,2,FALSE),"")="Open",M76&lt;&gt;""),"Check status/date","OK")))))))))))</f>
        <v/>
      </c>
      <c r="T76">
        <f>IF(Assumptions!A77="","",Assumptions!A77)</f>
        <v/>
      </c>
      <c r="U76">
        <f>IF(Assumptions!B77="","",Assumptions!B77)</f>
        <v/>
      </c>
      <c r="V76">
        <f>IF(Assumptions!D77="","",Assumptions!D77)</f>
        <v/>
      </c>
      <c r="W76">
        <f>IF(Assumptions!F77="","",Assumptions!F77)</f>
        <v/>
      </c>
      <c r="X76">
        <f>IF(Assumptions!H77="","",Assumptions!H77)</f>
        <v/>
      </c>
      <c r="Y76">
        <f>IF(Assumptions!J77="","",Assumptions!J77)</f>
        <v/>
      </c>
    </row>
    <row r="77">
      <c r="A77" s="16" t="n"/>
      <c r="B77" s="17" t="n"/>
      <c r="C77" s="16" t="n"/>
      <c r="D77" s="16" t="n"/>
      <c r="E77" s="16" t="n"/>
      <c r="F77" s="16" t="n"/>
      <c r="G77" s="16" t="n"/>
      <c r="H77" s="16" t="n"/>
      <c r="I77" s="16" t="n"/>
      <c r="J77" s="17" t="n"/>
      <c r="K77" s="17" t="n"/>
      <c r="L77" s="17" t="n"/>
      <c r="M77" s="17" t="n"/>
      <c r="N77" s="18" t="n"/>
      <c r="O77" s="19" t="n"/>
      <c r="P77" s="22">
        <f>IF(A77="","",IF(B77="","",IFERROR(MAX(0,IF(M77&lt;&gt;"",M77-B77,TODAY()-B77)),"")))</f>
        <v/>
      </c>
      <c r="Q77" s="7">
        <f>IF(A77="","",IFERROR(IF(IFERROR(VLOOKUP(I77,$T$4:$U$10,2,FALSE),"")="Closed","Closed",IF(K77="","Set follow-up",IF(K77&lt;TODAY(),"Overdue",IF(K77&lt;=TODAY()+Assumptions!$M$5,"Due soon","Scheduled")))),"Check follow-up"))</f>
        <v/>
      </c>
      <c r="R77" s="23">
        <f>IF(A77="","",IF(COUNTIF($A$4:$A$103,A77)&gt;1,"Duplicate Lead ID",IF(B77="","Add submitted date",IF(H77="","Select owner",IF(I77="","Select status",IF(AND(J77&lt;&gt;"",J77&lt;B77),"Check contact date",IF(AND(K77&lt;&gt;"",K77&lt;B77),"Check follow-up date",IF(AND(L77&lt;&gt;"",L77&lt;B77),"Check quote date",IF(AND(M77&lt;&gt;"",M77&lt;B77),"Check disposition date",IF(AND(IFERROR(VLOOKUP(I77,$T$4:$U$10,2,FALSE),"")="Closed",M77=""),"Add disposition date",IF(AND(IFERROR(VLOOKUP(I77,$T$4:$U$10,2,FALSE),"")="Open",M77&lt;&gt;""),"Check status/date","OK")))))))))))</f>
        <v/>
      </c>
      <c r="T77">
        <f>IF(Assumptions!A78="","",Assumptions!A78)</f>
        <v/>
      </c>
      <c r="U77">
        <f>IF(Assumptions!B78="","",Assumptions!B78)</f>
        <v/>
      </c>
      <c r="V77">
        <f>IF(Assumptions!D78="","",Assumptions!D78)</f>
        <v/>
      </c>
      <c r="W77">
        <f>IF(Assumptions!F78="","",Assumptions!F78)</f>
        <v/>
      </c>
      <c r="X77">
        <f>IF(Assumptions!H78="","",Assumptions!H78)</f>
        <v/>
      </c>
      <c r="Y77">
        <f>IF(Assumptions!J78="","",Assumptions!J78)</f>
        <v/>
      </c>
    </row>
    <row r="78">
      <c r="A78" s="16" t="n"/>
      <c r="B78" s="17" t="n"/>
      <c r="C78" s="16" t="n"/>
      <c r="D78" s="16" t="n"/>
      <c r="E78" s="16" t="n"/>
      <c r="F78" s="16" t="n"/>
      <c r="G78" s="16" t="n"/>
      <c r="H78" s="16" t="n"/>
      <c r="I78" s="16" t="n"/>
      <c r="J78" s="17" t="n"/>
      <c r="K78" s="17" t="n"/>
      <c r="L78" s="17" t="n"/>
      <c r="M78" s="17" t="n"/>
      <c r="N78" s="18" t="n"/>
      <c r="O78" s="19" t="n"/>
      <c r="P78" s="20">
        <f>IF(A78="","",IF(B78="","",IFERROR(MAX(0,IF(M78&lt;&gt;"",M78-B78,TODAY()-B78)),"")))</f>
        <v/>
      </c>
      <c r="Q78" s="5">
        <f>IF(A78="","",IFERROR(IF(IFERROR(VLOOKUP(I78,$T$4:$U$10,2,FALSE),"")="Closed","Closed",IF(K78="","Set follow-up",IF(K78&lt;TODAY(),"Overdue",IF(K78&lt;=TODAY()+Assumptions!$M$5,"Due soon","Scheduled")))),"Check follow-up"))</f>
        <v/>
      </c>
      <c r="R78" s="21">
        <f>IF(A78="","",IF(COUNTIF($A$4:$A$103,A78)&gt;1,"Duplicate Lead ID",IF(B78="","Add submitted date",IF(H78="","Select owner",IF(I78="","Select status",IF(AND(J78&lt;&gt;"",J78&lt;B78),"Check contact date",IF(AND(K78&lt;&gt;"",K78&lt;B78),"Check follow-up date",IF(AND(L78&lt;&gt;"",L78&lt;B78),"Check quote date",IF(AND(M78&lt;&gt;"",M78&lt;B78),"Check disposition date",IF(AND(IFERROR(VLOOKUP(I78,$T$4:$U$10,2,FALSE),"")="Closed",M78=""),"Add disposition date",IF(AND(IFERROR(VLOOKUP(I78,$T$4:$U$10,2,FALSE),"")="Open",M78&lt;&gt;""),"Check status/date","OK")))))))))))</f>
        <v/>
      </c>
      <c r="T78">
        <f>IF(Assumptions!A79="","",Assumptions!A79)</f>
        <v/>
      </c>
      <c r="U78">
        <f>IF(Assumptions!B79="","",Assumptions!B79)</f>
        <v/>
      </c>
      <c r="V78">
        <f>IF(Assumptions!D79="","",Assumptions!D79)</f>
        <v/>
      </c>
      <c r="W78">
        <f>IF(Assumptions!F79="","",Assumptions!F79)</f>
        <v/>
      </c>
      <c r="X78">
        <f>IF(Assumptions!H79="","",Assumptions!H79)</f>
        <v/>
      </c>
      <c r="Y78">
        <f>IF(Assumptions!J79="","",Assumptions!J79)</f>
        <v/>
      </c>
    </row>
    <row r="79">
      <c r="A79" s="16" t="n"/>
      <c r="B79" s="17" t="n"/>
      <c r="C79" s="16" t="n"/>
      <c r="D79" s="16" t="n"/>
      <c r="E79" s="16" t="n"/>
      <c r="F79" s="16" t="n"/>
      <c r="G79" s="16" t="n"/>
      <c r="H79" s="16" t="n"/>
      <c r="I79" s="16" t="n"/>
      <c r="J79" s="17" t="n"/>
      <c r="K79" s="17" t="n"/>
      <c r="L79" s="17" t="n"/>
      <c r="M79" s="17" t="n"/>
      <c r="N79" s="18" t="n"/>
      <c r="O79" s="19" t="n"/>
      <c r="P79" s="22">
        <f>IF(A79="","",IF(B79="","",IFERROR(MAX(0,IF(M79&lt;&gt;"",M79-B79,TODAY()-B79)),"")))</f>
        <v/>
      </c>
      <c r="Q79" s="7">
        <f>IF(A79="","",IFERROR(IF(IFERROR(VLOOKUP(I79,$T$4:$U$10,2,FALSE),"")="Closed","Closed",IF(K79="","Set follow-up",IF(K79&lt;TODAY(),"Overdue",IF(K79&lt;=TODAY()+Assumptions!$M$5,"Due soon","Scheduled")))),"Check follow-up"))</f>
        <v/>
      </c>
      <c r="R79" s="23">
        <f>IF(A79="","",IF(COUNTIF($A$4:$A$103,A79)&gt;1,"Duplicate Lead ID",IF(B79="","Add submitted date",IF(H79="","Select owner",IF(I79="","Select status",IF(AND(J79&lt;&gt;"",J79&lt;B79),"Check contact date",IF(AND(K79&lt;&gt;"",K79&lt;B79),"Check follow-up date",IF(AND(L79&lt;&gt;"",L79&lt;B79),"Check quote date",IF(AND(M79&lt;&gt;"",M79&lt;B79),"Check disposition date",IF(AND(IFERROR(VLOOKUP(I79,$T$4:$U$10,2,FALSE),"")="Closed",M79=""),"Add disposition date",IF(AND(IFERROR(VLOOKUP(I79,$T$4:$U$10,2,FALSE),"")="Open",M79&lt;&gt;""),"Check status/date","OK")))))))))))</f>
        <v/>
      </c>
      <c r="T79">
        <f>IF(Assumptions!A80="","",Assumptions!A80)</f>
        <v/>
      </c>
      <c r="U79">
        <f>IF(Assumptions!B80="","",Assumptions!B80)</f>
        <v/>
      </c>
      <c r="V79">
        <f>IF(Assumptions!D80="","",Assumptions!D80)</f>
        <v/>
      </c>
      <c r="W79">
        <f>IF(Assumptions!F80="","",Assumptions!F80)</f>
        <v/>
      </c>
      <c r="X79">
        <f>IF(Assumptions!H80="","",Assumptions!H80)</f>
        <v/>
      </c>
      <c r="Y79">
        <f>IF(Assumptions!J80="","",Assumptions!J80)</f>
        <v/>
      </c>
    </row>
    <row r="80">
      <c r="A80" s="16" t="n"/>
      <c r="B80" s="17" t="n"/>
      <c r="C80" s="16" t="n"/>
      <c r="D80" s="16" t="n"/>
      <c r="E80" s="16" t="n"/>
      <c r="F80" s="16" t="n"/>
      <c r="G80" s="16" t="n"/>
      <c r="H80" s="16" t="n"/>
      <c r="I80" s="16" t="n"/>
      <c r="J80" s="17" t="n"/>
      <c r="K80" s="17" t="n"/>
      <c r="L80" s="17" t="n"/>
      <c r="M80" s="17" t="n"/>
      <c r="N80" s="18" t="n"/>
      <c r="O80" s="19" t="n"/>
      <c r="P80" s="20">
        <f>IF(A80="","",IF(B80="","",IFERROR(MAX(0,IF(M80&lt;&gt;"",M80-B80,TODAY()-B80)),"")))</f>
        <v/>
      </c>
      <c r="Q80" s="5">
        <f>IF(A80="","",IFERROR(IF(IFERROR(VLOOKUP(I80,$T$4:$U$10,2,FALSE),"")="Closed","Closed",IF(K80="","Set follow-up",IF(K80&lt;TODAY(),"Overdue",IF(K80&lt;=TODAY()+Assumptions!$M$5,"Due soon","Scheduled")))),"Check follow-up"))</f>
        <v/>
      </c>
      <c r="R80" s="21">
        <f>IF(A80="","",IF(COUNTIF($A$4:$A$103,A80)&gt;1,"Duplicate Lead ID",IF(B80="","Add submitted date",IF(H80="","Select owner",IF(I80="","Select status",IF(AND(J80&lt;&gt;"",J80&lt;B80),"Check contact date",IF(AND(K80&lt;&gt;"",K80&lt;B80),"Check follow-up date",IF(AND(L80&lt;&gt;"",L80&lt;B80),"Check quote date",IF(AND(M80&lt;&gt;"",M80&lt;B80),"Check disposition date",IF(AND(IFERROR(VLOOKUP(I80,$T$4:$U$10,2,FALSE),"")="Closed",M80=""),"Add disposition date",IF(AND(IFERROR(VLOOKUP(I80,$T$4:$U$10,2,FALSE),"")="Open",M80&lt;&gt;""),"Check status/date","OK")))))))))))</f>
        <v/>
      </c>
      <c r="T80">
        <f>IF(Assumptions!A81="","",Assumptions!A81)</f>
        <v/>
      </c>
      <c r="U80">
        <f>IF(Assumptions!B81="","",Assumptions!B81)</f>
        <v/>
      </c>
      <c r="V80">
        <f>IF(Assumptions!D81="","",Assumptions!D81)</f>
        <v/>
      </c>
      <c r="W80">
        <f>IF(Assumptions!F81="","",Assumptions!F81)</f>
        <v/>
      </c>
      <c r="X80">
        <f>IF(Assumptions!H81="","",Assumptions!H81)</f>
        <v/>
      </c>
      <c r="Y80">
        <f>IF(Assumptions!J81="","",Assumptions!J81)</f>
        <v/>
      </c>
    </row>
    <row r="81">
      <c r="A81" s="16" t="n"/>
      <c r="B81" s="17" t="n"/>
      <c r="C81" s="16" t="n"/>
      <c r="D81" s="16" t="n"/>
      <c r="E81" s="16" t="n"/>
      <c r="F81" s="16" t="n"/>
      <c r="G81" s="16" t="n"/>
      <c r="H81" s="16" t="n"/>
      <c r="I81" s="16" t="n"/>
      <c r="J81" s="17" t="n"/>
      <c r="K81" s="17" t="n"/>
      <c r="L81" s="17" t="n"/>
      <c r="M81" s="17" t="n"/>
      <c r="N81" s="18" t="n"/>
      <c r="O81" s="19" t="n"/>
      <c r="P81" s="22">
        <f>IF(A81="","",IF(B81="","",IFERROR(MAX(0,IF(M81&lt;&gt;"",M81-B81,TODAY()-B81)),"")))</f>
        <v/>
      </c>
      <c r="Q81" s="7">
        <f>IF(A81="","",IFERROR(IF(IFERROR(VLOOKUP(I81,$T$4:$U$10,2,FALSE),"")="Closed","Closed",IF(K81="","Set follow-up",IF(K81&lt;TODAY(),"Overdue",IF(K81&lt;=TODAY()+Assumptions!$M$5,"Due soon","Scheduled")))),"Check follow-up"))</f>
        <v/>
      </c>
      <c r="R81" s="23">
        <f>IF(A81="","",IF(COUNTIF($A$4:$A$103,A81)&gt;1,"Duplicate Lead ID",IF(B81="","Add submitted date",IF(H81="","Select owner",IF(I81="","Select status",IF(AND(J81&lt;&gt;"",J81&lt;B81),"Check contact date",IF(AND(K81&lt;&gt;"",K81&lt;B81),"Check follow-up date",IF(AND(L81&lt;&gt;"",L81&lt;B81),"Check quote date",IF(AND(M81&lt;&gt;"",M81&lt;B81),"Check disposition date",IF(AND(IFERROR(VLOOKUP(I81,$T$4:$U$10,2,FALSE),"")="Closed",M81=""),"Add disposition date",IF(AND(IFERROR(VLOOKUP(I81,$T$4:$U$10,2,FALSE),"")="Open",M81&lt;&gt;""),"Check status/date","OK")))))))))))</f>
        <v/>
      </c>
      <c r="T81">
        <f>IF(Assumptions!A82="","",Assumptions!A82)</f>
        <v/>
      </c>
      <c r="U81">
        <f>IF(Assumptions!B82="","",Assumptions!B82)</f>
        <v/>
      </c>
      <c r="V81">
        <f>IF(Assumptions!D82="","",Assumptions!D82)</f>
        <v/>
      </c>
      <c r="W81">
        <f>IF(Assumptions!F82="","",Assumptions!F82)</f>
        <v/>
      </c>
      <c r="X81">
        <f>IF(Assumptions!H82="","",Assumptions!H82)</f>
        <v/>
      </c>
      <c r="Y81">
        <f>IF(Assumptions!J82="","",Assumptions!J82)</f>
        <v/>
      </c>
    </row>
    <row r="82">
      <c r="A82" s="16" t="n"/>
      <c r="B82" s="17" t="n"/>
      <c r="C82" s="16" t="n"/>
      <c r="D82" s="16" t="n"/>
      <c r="E82" s="16" t="n"/>
      <c r="F82" s="16" t="n"/>
      <c r="G82" s="16" t="n"/>
      <c r="H82" s="16" t="n"/>
      <c r="I82" s="16" t="n"/>
      <c r="J82" s="17" t="n"/>
      <c r="K82" s="17" t="n"/>
      <c r="L82" s="17" t="n"/>
      <c r="M82" s="17" t="n"/>
      <c r="N82" s="18" t="n"/>
      <c r="O82" s="19" t="n"/>
      <c r="P82" s="20">
        <f>IF(A82="","",IF(B82="","",IFERROR(MAX(0,IF(M82&lt;&gt;"",M82-B82,TODAY()-B82)),"")))</f>
        <v/>
      </c>
      <c r="Q82" s="5">
        <f>IF(A82="","",IFERROR(IF(IFERROR(VLOOKUP(I82,$T$4:$U$10,2,FALSE),"")="Closed","Closed",IF(K82="","Set follow-up",IF(K82&lt;TODAY(),"Overdue",IF(K82&lt;=TODAY()+Assumptions!$M$5,"Due soon","Scheduled")))),"Check follow-up"))</f>
        <v/>
      </c>
      <c r="R82" s="21">
        <f>IF(A82="","",IF(COUNTIF($A$4:$A$103,A82)&gt;1,"Duplicate Lead ID",IF(B82="","Add submitted date",IF(H82="","Select owner",IF(I82="","Select status",IF(AND(J82&lt;&gt;"",J82&lt;B82),"Check contact date",IF(AND(K82&lt;&gt;"",K82&lt;B82),"Check follow-up date",IF(AND(L82&lt;&gt;"",L82&lt;B82),"Check quote date",IF(AND(M82&lt;&gt;"",M82&lt;B82),"Check disposition date",IF(AND(IFERROR(VLOOKUP(I82,$T$4:$U$10,2,FALSE),"")="Closed",M82=""),"Add disposition date",IF(AND(IFERROR(VLOOKUP(I82,$T$4:$U$10,2,FALSE),"")="Open",M82&lt;&gt;""),"Check status/date","OK")))))))))))</f>
        <v/>
      </c>
      <c r="T82">
        <f>IF(Assumptions!A83="","",Assumptions!A83)</f>
        <v/>
      </c>
      <c r="U82">
        <f>IF(Assumptions!B83="","",Assumptions!B83)</f>
        <v/>
      </c>
      <c r="V82">
        <f>IF(Assumptions!D83="","",Assumptions!D83)</f>
        <v/>
      </c>
      <c r="W82">
        <f>IF(Assumptions!F83="","",Assumptions!F83)</f>
        <v/>
      </c>
      <c r="X82">
        <f>IF(Assumptions!H83="","",Assumptions!H83)</f>
        <v/>
      </c>
      <c r="Y82">
        <f>IF(Assumptions!J83="","",Assumptions!J83)</f>
        <v/>
      </c>
    </row>
    <row r="83">
      <c r="A83" s="16" t="n"/>
      <c r="B83" s="17" t="n"/>
      <c r="C83" s="16" t="n"/>
      <c r="D83" s="16" t="n"/>
      <c r="E83" s="16" t="n"/>
      <c r="F83" s="16" t="n"/>
      <c r="G83" s="16" t="n"/>
      <c r="H83" s="16" t="n"/>
      <c r="I83" s="16" t="n"/>
      <c r="J83" s="17" t="n"/>
      <c r="K83" s="17" t="n"/>
      <c r="L83" s="17" t="n"/>
      <c r="M83" s="17" t="n"/>
      <c r="N83" s="18" t="n"/>
      <c r="O83" s="19" t="n"/>
      <c r="P83" s="22">
        <f>IF(A83="","",IF(B83="","",IFERROR(MAX(0,IF(M83&lt;&gt;"",M83-B83,TODAY()-B83)),"")))</f>
        <v/>
      </c>
      <c r="Q83" s="7">
        <f>IF(A83="","",IFERROR(IF(IFERROR(VLOOKUP(I83,$T$4:$U$10,2,FALSE),"")="Closed","Closed",IF(K83="","Set follow-up",IF(K83&lt;TODAY(),"Overdue",IF(K83&lt;=TODAY()+Assumptions!$M$5,"Due soon","Scheduled")))),"Check follow-up"))</f>
        <v/>
      </c>
      <c r="R83" s="23">
        <f>IF(A83="","",IF(COUNTIF($A$4:$A$103,A83)&gt;1,"Duplicate Lead ID",IF(B83="","Add submitted date",IF(H83="","Select owner",IF(I83="","Select status",IF(AND(J83&lt;&gt;"",J83&lt;B83),"Check contact date",IF(AND(K83&lt;&gt;"",K83&lt;B83),"Check follow-up date",IF(AND(L83&lt;&gt;"",L83&lt;B83),"Check quote date",IF(AND(M83&lt;&gt;"",M83&lt;B83),"Check disposition date",IF(AND(IFERROR(VLOOKUP(I83,$T$4:$U$10,2,FALSE),"")="Closed",M83=""),"Add disposition date",IF(AND(IFERROR(VLOOKUP(I83,$T$4:$U$10,2,FALSE),"")="Open",M83&lt;&gt;""),"Check status/date","OK")))))))))))</f>
        <v/>
      </c>
      <c r="T83">
        <f>IF(Assumptions!A84="","",Assumptions!A84)</f>
        <v/>
      </c>
      <c r="U83">
        <f>IF(Assumptions!B84="","",Assumptions!B84)</f>
        <v/>
      </c>
      <c r="V83">
        <f>IF(Assumptions!D84="","",Assumptions!D84)</f>
        <v/>
      </c>
      <c r="W83">
        <f>IF(Assumptions!F84="","",Assumptions!F84)</f>
        <v/>
      </c>
      <c r="X83">
        <f>IF(Assumptions!H84="","",Assumptions!H84)</f>
        <v/>
      </c>
      <c r="Y83">
        <f>IF(Assumptions!J84="","",Assumptions!J84)</f>
        <v/>
      </c>
    </row>
    <row r="84">
      <c r="A84" s="16" t="n"/>
      <c r="B84" s="17" t="n"/>
      <c r="C84" s="16" t="n"/>
      <c r="D84" s="16" t="n"/>
      <c r="E84" s="16" t="n"/>
      <c r="F84" s="16" t="n"/>
      <c r="G84" s="16" t="n"/>
      <c r="H84" s="16" t="n"/>
      <c r="I84" s="16" t="n"/>
      <c r="J84" s="17" t="n"/>
      <c r="K84" s="17" t="n"/>
      <c r="L84" s="17" t="n"/>
      <c r="M84" s="17" t="n"/>
      <c r="N84" s="18" t="n"/>
      <c r="O84" s="19" t="n"/>
      <c r="P84" s="20">
        <f>IF(A84="","",IF(B84="","",IFERROR(MAX(0,IF(M84&lt;&gt;"",M84-B84,TODAY()-B84)),"")))</f>
        <v/>
      </c>
      <c r="Q84" s="5">
        <f>IF(A84="","",IFERROR(IF(IFERROR(VLOOKUP(I84,$T$4:$U$10,2,FALSE),"")="Closed","Closed",IF(K84="","Set follow-up",IF(K84&lt;TODAY(),"Overdue",IF(K84&lt;=TODAY()+Assumptions!$M$5,"Due soon","Scheduled")))),"Check follow-up"))</f>
        <v/>
      </c>
      <c r="R84" s="21">
        <f>IF(A84="","",IF(COUNTIF($A$4:$A$103,A84)&gt;1,"Duplicate Lead ID",IF(B84="","Add submitted date",IF(H84="","Select owner",IF(I84="","Select status",IF(AND(J84&lt;&gt;"",J84&lt;B84),"Check contact date",IF(AND(K84&lt;&gt;"",K84&lt;B84),"Check follow-up date",IF(AND(L84&lt;&gt;"",L84&lt;B84),"Check quote date",IF(AND(M84&lt;&gt;"",M84&lt;B84),"Check disposition date",IF(AND(IFERROR(VLOOKUP(I84,$T$4:$U$10,2,FALSE),"")="Closed",M84=""),"Add disposition date",IF(AND(IFERROR(VLOOKUP(I84,$T$4:$U$10,2,FALSE),"")="Open",M84&lt;&gt;""),"Check status/date","OK")))))))))))</f>
        <v/>
      </c>
      <c r="T84">
        <f>IF(Assumptions!A85="","",Assumptions!A85)</f>
        <v/>
      </c>
      <c r="U84">
        <f>IF(Assumptions!B85="","",Assumptions!B85)</f>
        <v/>
      </c>
      <c r="V84">
        <f>IF(Assumptions!D85="","",Assumptions!D85)</f>
        <v/>
      </c>
      <c r="W84">
        <f>IF(Assumptions!F85="","",Assumptions!F85)</f>
        <v/>
      </c>
      <c r="X84">
        <f>IF(Assumptions!H85="","",Assumptions!H85)</f>
        <v/>
      </c>
      <c r="Y84">
        <f>IF(Assumptions!J85="","",Assumptions!J85)</f>
        <v/>
      </c>
    </row>
    <row r="85">
      <c r="A85" s="16" t="n"/>
      <c r="B85" s="17" t="n"/>
      <c r="C85" s="16" t="n"/>
      <c r="D85" s="16" t="n"/>
      <c r="E85" s="16" t="n"/>
      <c r="F85" s="16" t="n"/>
      <c r="G85" s="16" t="n"/>
      <c r="H85" s="16" t="n"/>
      <c r="I85" s="16" t="n"/>
      <c r="J85" s="17" t="n"/>
      <c r="K85" s="17" t="n"/>
      <c r="L85" s="17" t="n"/>
      <c r="M85" s="17" t="n"/>
      <c r="N85" s="18" t="n"/>
      <c r="O85" s="19" t="n"/>
      <c r="P85" s="22">
        <f>IF(A85="","",IF(B85="","",IFERROR(MAX(0,IF(M85&lt;&gt;"",M85-B85,TODAY()-B85)),"")))</f>
        <v/>
      </c>
      <c r="Q85" s="7">
        <f>IF(A85="","",IFERROR(IF(IFERROR(VLOOKUP(I85,$T$4:$U$10,2,FALSE),"")="Closed","Closed",IF(K85="","Set follow-up",IF(K85&lt;TODAY(),"Overdue",IF(K85&lt;=TODAY()+Assumptions!$M$5,"Due soon","Scheduled")))),"Check follow-up"))</f>
        <v/>
      </c>
      <c r="R85" s="23">
        <f>IF(A85="","",IF(COUNTIF($A$4:$A$103,A85)&gt;1,"Duplicate Lead ID",IF(B85="","Add submitted date",IF(H85="","Select owner",IF(I85="","Select status",IF(AND(J85&lt;&gt;"",J85&lt;B85),"Check contact date",IF(AND(K85&lt;&gt;"",K85&lt;B85),"Check follow-up date",IF(AND(L85&lt;&gt;"",L85&lt;B85),"Check quote date",IF(AND(M85&lt;&gt;"",M85&lt;B85),"Check disposition date",IF(AND(IFERROR(VLOOKUP(I85,$T$4:$U$10,2,FALSE),"")="Closed",M85=""),"Add disposition date",IF(AND(IFERROR(VLOOKUP(I85,$T$4:$U$10,2,FALSE),"")="Open",M85&lt;&gt;""),"Check status/date","OK")))))))))))</f>
        <v/>
      </c>
      <c r="T85">
        <f>IF(Assumptions!A86="","",Assumptions!A86)</f>
        <v/>
      </c>
      <c r="U85">
        <f>IF(Assumptions!B86="","",Assumptions!B86)</f>
        <v/>
      </c>
      <c r="V85">
        <f>IF(Assumptions!D86="","",Assumptions!D86)</f>
        <v/>
      </c>
      <c r="W85">
        <f>IF(Assumptions!F86="","",Assumptions!F86)</f>
        <v/>
      </c>
      <c r="X85">
        <f>IF(Assumptions!H86="","",Assumptions!H86)</f>
        <v/>
      </c>
      <c r="Y85">
        <f>IF(Assumptions!J86="","",Assumptions!J86)</f>
        <v/>
      </c>
    </row>
    <row r="86">
      <c r="A86" s="16" t="n"/>
      <c r="B86" s="17" t="n"/>
      <c r="C86" s="16" t="n"/>
      <c r="D86" s="16" t="n"/>
      <c r="E86" s="16" t="n"/>
      <c r="F86" s="16" t="n"/>
      <c r="G86" s="16" t="n"/>
      <c r="H86" s="16" t="n"/>
      <c r="I86" s="16" t="n"/>
      <c r="J86" s="17" t="n"/>
      <c r="K86" s="17" t="n"/>
      <c r="L86" s="17" t="n"/>
      <c r="M86" s="17" t="n"/>
      <c r="N86" s="18" t="n"/>
      <c r="O86" s="19" t="n"/>
      <c r="P86" s="20">
        <f>IF(A86="","",IF(B86="","",IFERROR(MAX(0,IF(M86&lt;&gt;"",M86-B86,TODAY()-B86)),"")))</f>
        <v/>
      </c>
      <c r="Q86" s="5">
        <f>IF(A86="","",IFERROR(IF(IFERROR(VLOOKUP(I86,$T$4:$U$10,2,FALSE),"")="Closed","Closed",IF(K86="","Set follow-up",IF(K86&lt;TODAY(),"Overdue",IF(K86&lt;=TODAY()+Assumptions!$M$5,"Due soon","Scheduled")))),"Check follow-up"))</f>
        <v/>
      </c>
      <c r="R86" s="21">
        <f>IF(A86="","",IF(COUNTIF($A$4:$A$103,A86)&gt;1,"Duplicate Lead ID",IF(B86="","Add submitted date",IF(H86="","Select owner",IF(I86="","Select status",IF(AND(J86&lt;&gt;"",J86&lt;B86),"Check contact date",IF(AND(K86&lt;&gt;"",K86&lt;B86),"Check follow-up date",IF(AND(L86&lt;&gt;"",L86&lt;B86),"Check quote date",IF(AND(M86&lt;&gt;"",M86&lt;B86),"Check disposition date",IF(AND(IFERROR(VLOOKUP(I86,$T$4:$U$10,2,FALSE),"")="Closed",M86=""),"Add disposition date",IF(AND(IFERROR(VLOOKUP(I86,$T$4:$U$10,2,FALSE),"")="Open",M86&lt;&gt;""),"Check status/date","OK")))))))))))</f>
        <v/>
      </c>
      <c r="T86">
        <f>IF(Assumptions!A87="","",Assumptions!A87)</f>
        <v/>
      </c>
      <c r="U86">
        <f>IF(Assumptions!B87="","",Assumptions!B87)</f>
        <v/>
      </c>
      <c r="V86">
        <f>IF(Assumptions!D87="","",Assumptions!D87)</f>
        <v/>
      </c>
      <c r="W86">
        <f>IF(Assumptions!F87="","",Assumptions!F87)</f>
        <v/>
      </c>
      <c r="X86">
        <f>IF(Assumptions!H87="","",Assumptions!H87)</f>
        <v/>
      </c>
      <c r="Y86">
        <f>IF(Assumptions!J87="","",Assumptions!J87)</f>
        <v/>
      </c>
    </row>
    <row r="87">
      <c r="A87" s="16" t="n"/>
      <c r="B87" s="17" t="n"/>
      <c r="C87" s="16" t="n"/>
      <c r="D87" s="16" t="n"/>
      <c r="E87" s="16" t="n"/>
      <c r="F87" s="16" t="n"/>
      <c r="G87" s="16" t="n"/>
      <c r="H87" s="16" t="n"/>
      <c r="I87" s="16" t="n"/>
      <c r="J87" s="17" t="n"/>
      <c r="K87" s="17" t="n"/>
      <c r="L87" s="17" t="n"/>
      <c r="M87" s="17" t="n"/>
      <c r="N87" s="18" t="n"/>
      <c r="O87" s="19" t="n"/>
      <c r="P87" s="22">
        <f>IF(A87="","",IF(B87="","",IFERROR(MAX(0,IF(M87&lt;&gt;"",M87-B87,TODAY()-B87)),"")))</f>
        <v/>
      </c>
      <c r="Q87" s="7">
        <f>IF(A87="","",IFERROR(IF(IFERROR(VLOOKUP(I87,$T$4:$U$10,2,FALSE),"")="Closed","Closed",IF(K87="","Set follow-up",IF(K87&lt;TODAY(),"Overdue",IF(K87&lt;=TODAY()+Assumptions!$M$5,"Due soon","Scheduled")))),"Check follow-up"))</f>
        <v/>
      </c>
      <c r="R87" s="23">
        <f>IF(A87="","",IF(COUNTIF($A$4:$A$103,A87)&gt;1,"Duplicate Lead ID",IF(B87="","Add submitted date",IF(H87="","Select owner",IF(I87="","Select status",IF(AND(J87&lt;&gt;"",J87&lt;B87),"Check contact date",IF(AND(K87&lt;&gt;"",K87&lt;B87),"Check follow-up date",IF(AND(L87&lt;&gt;"",L87&lt;B87),"Check quote date",IF(AND(M87&lt;&gt;"",M87&lt;B87),"Check disposition date",IF(AND(IFERROR(VLOOKUP(I87,$T$4:$U$10,2,FALSE),"")="Closed",M87=""),"Add disposition date",IF(AND(IFERROR(VLOOKUP(I87,$T$4:$U$10,2,FALSE),"")="Open",M87&lt;&gt;""),"Check status/date","OK")))))))))))</f>
        <v/>
      </c>
      <c r="T87">
        <f>IF(Assumptions!A88="","",Assumptions!A88)</f>
        <v/>
      </c>
      <c r="U87">
        <f>IF(Assumptions!B88="","",Assumptions!B88)</f>
        <v/>
      </c>
      <c r="V87">
        <f>IF(Assumptions!D88="","",Assumptions!D88)</f>
        <v/>
      </c>
      <c r="W87">
        <f>IF(Assumptions!F88="","",Assumptions!F88)</f>
        <v/>
      </c>
      <c r="X87">
        <f>IF(Assumptions!H88="","",Assumptions!H88)</f>
        <v/>
      </c>
      <c r="Y87">
        <f>IF(Assumptions!J88="","",Assumptions!J88)</f>
        <v/>
      </c>
    </row>
    <row r="88">
      <c r="A88" s="16" t="n"/>
      <c r="B88" s="17" t="n"/>
      <c r="C88" s="16" t="n"/>
      <c r="D88" s="16" t="n"/>
      <c r="E88" s="16" t="n"/>
      <c r="F88" s="16" t="n"/>
      <c r="G88" s="16" t="n"/>
      <c r="H88" s="16" t="n"/>
      <c r="I88" s="16" t="n"/>
      <c r="J88" s="17" t="n"/>
      <c r="K88" s="17" t="n"/>
      <c r="L88" s="17" t="n"/>
      <c r="M88" s="17" t="n"/>
      <c r="N88" s="18" t="n"/>
      <c r="O88" s="19" t="n"/>
      <c r="P88" s="20">
        <f>IF(A88="","",IF(B88="","",IFERROR(MAX(0,IF(M88&lt;&gt;"",M88-B88,TODAY()-B88)),"")))</f>
        <v/>
      </c>
      <c r="Q88" s="5">
        <f>IF(A88="","",IFERROR(IF(IFERROR(VLOOKUP(I88,$T$4:$U$10,2,FALSE),"")="Closed","Closed",IF(K88="","Set follow-up",IF(K88&lt;TODAY(),"Overdue",IF(K88&lt;=TODAY()+Assumptions!$M$5,"Due soon","Scheduled")))),"Check follow-up"))</f>
        <v/>
      </c>
      <c r="R88" s="21">
        <f>IF(A88="","",IF(COUNTIF($A$4:$A$103,A88)&gt;1,"Duplicate Lead ID",IF(B88="","Add submitted date",IF(H88="","Select owner",IF(I88="","Select status",IF(AND(J88&lt;&gt;"",J88&lt;B88),"Check contact date",IF(AND(K88&lt;&gt;"",K88&lt;B88),"Check follow-up date",IF(AND(L88&lt;&gt;"",L88&lt;B88),"Check quote date",IF(AND(M88&lt;&gt;"",M88&lt;B88),"Check disposition date",IF(AND(IFERROR(VLOOKUP(I88,$T$4:$U$10,2,FALSE),"")="Closed",M88=""),"Add disposition date",IF(AND(IFERROR(VLOOKUP(I88,$T$4:$U$10,2,FALSE),"")="Open",M88&lt;&gt;""),"Check status/date","OK")))))))))))</f>
        <v/>
      </c>
      <c r="T88">
        <f>IF(Assumptions!A89="","",Assumptions!A89)</f>
        <v/>
      </c>
      <c r="U88">
        <f>IF(Assumptions!B89="","",Assumptions!B89)</f>
        <v/>
      </c>
      <c r="V88">
        <f>IF(Assumptions!D89="","",Assumptions!D89)</f>
        <v/>
      </c>
      <c r="W88">
        <f>IF(Assumptions!F89="","",Assumptions!F89)</f>
        <v/>
      </c>
      <c r="X88">
        <f>IF(Assumptions!H89="","",Assumptions!H89)</f>
        <v/>
      </c>
      <c r="Y88">
        <f>IF(Assumptions!J89="","",Assumptions!J89)</f>
        <v/>
      </c>
    </row>
    <row r="89">
      <c r="A89" s="16" t="n"/>
      <c r="B89" s="17" t="n"/>
      <c r="C89" s="16" t="n"/>
      <c r="D89" s="16" t="n"/>
      <c r="E89" s="16" t="n"/>
      <c r="F89" s="16" t="n"/>
      <c r="G89" s="16" t="n"/>
      <c r="H89" s="16" t="n"/>
      <c r="I89" s="16" t="n"/>
      <c r="J89" s="17" t="n"/>
      <c r="K89" s="17" t="n"/>
      <c r="L89" s="17" t="n"/>
      <c r="M89" s="17" t="n"/>
      <c r="N89" s="18" t="n"/>
      <c r="O89" s="19" t="n"/>
      <c r="P89" s="22">
        <f>IF(A89="","",IF(B89="","",IFERROR(MAX(0,IF(M89&lt;&gt;"",M89-B89,TODAY()-B89)),"")))</f>
        <v/>
      </c>
      <c r="Q89" s="7">
        <f>IF(A89="","",IFERROR(IF(IFERROR(VLOOKUP(I89,$T$4:$U$10,2,FALSE),"")="Closed","Closed",IF(K89="","Set follow-up",IF(K89&lt;TODAY(),"Overdue",IF(K89&lt;=TODAY()+Assumptions!$M$5,"Due soon","Scheduled")))),"Check follow-up"))</f>
        <v/>
      </c>
      <c r="R89" s="23">
        <f>IF(A89="","",IF(COUNTIF($A$4:$A$103,A89)&gt;1,"Duplicate Lead ID",IF(B89="","Add submitted date",IF(H89="","Select owner",IF(I89="","Select status",IF(AND(J89&lt;&gt;"",J89&lt;B89),"Check contact date",IF(AND(K89&lt;&gt;"",K89&lt;B89),"Check follow-up date",IF(AND(L89&lt;&gt;"",L89&lt;B89),"Check quote date",IF(AND(M89&lt;&gt;"",M89&lt;B89),"Check disposition date",IF(AND(IFERROR(VLOOKUP(I89,$T$4:$U$10,2,FALSE),"")="Closed",M89=""),"Add disposition date",IF(AND(IFERROR(VLOOKUP(I89,$T$4:$U$10,2,FALSE),"")="Open",M89&lt;&gt;""),"Check status/date","OK")))))))))))</f>
        <v/>
      </c>
      <c r="T89">
        <f>IF(Assumptions!A90="","",Assumptions!A90)</f>
        <v/>
      </c>
      <c r="U89">
        <f>IF(Assumptions!B90="","",Assumptions!B90)</f>
        <v/>
      </c>
      <c r="V89">
        <f>IF(Assumptions!D90="","",Assumptions!D90)</f>
        <v/>
      </c>
      <c r="W89">
        <f>IF(Assumptions!F90="","",Assumptions!F90)</f>
        <v/>
      </c>
      <c r="X89">
        <f>IF(Assumptions!H90="","",Assumptions!H90)</f>
        <v/>
      </c>
      <c r="Y89">
        <f>IF(Assumptions!J90="","",Assumptions!J90)</f>
        <v/>
      </c>
    </row>
    <row r="90">
      <c r="A90" s="16" t="n"/>
      <c r="B90" s="17" t="n"/>
      <c r="C90" s="16" t="n"/>
      <c r="D90" s="16" t="n"/>
      <c r="E90" s="16" t="n"/>
      <c r="F90" s="16" t="n"/>
      <c r="G90" s="16" t="n"/>
      <c r="H90" s="16" t="n"/>
      <c r="I90" s="16" t="n"/>
      <c r="J90" s="17" t="n"/>
      <c r="K90" s="17" t="n"/>
      <c r="L90" s="17" t="n"/>
      <c r="M90" s="17" t="n"/>
      <c r="N90" s="18" t="n"/>
      <c r="O90" s="19" t="n"/>
      <c r="P90" s="20">
        <f>IF(A90="","",IF(B90="","",IFERROR(MAX(0,IF(M90&lt;&gt;"",M90-B90,TODAY()-B90)),"")))</f>
        <v/>
      </c>
      <c r="Q90" s="5">
        <f>IF(A90="","",IFERROR(IF(IFERROR(VLOOKUP(I90,$T$4:$U$10,2,FALSE),"")="Closed","Closed",IF(K90="","Set follow-up",IF(K90&lt;TODAY(),"Overdue",IF(K90&lt;=TODAY()+Assumptions!$M$5,"Due soon","Scheduled")))),"Check follow-up"))</f>
        <v/>
      </c>
      <c r="R90" s="21">
        <f>IF(A90="","",IF(COUNTIF($A$4:$A$103,A90)&gt;1,"Duplicate Lead ID",IF(B90="","Add submitted date",IF(H90="","Select owner",IF(I90="","Select status",IF(AND(J90&lt;&gt;"",J90&lt;B90),"Check contact date",IF(AND(K90&lt;&gt;"",K90&lt;B90),"Check follow-up date",IF(AND(L90&lt;&gt;"",L90&lt;B90),"Check quote date",IF(AND(M90&lt;&gt;"",M90&lt;B90),"Check disposition date",IF(AND(IFERROR(VLOOKUP(I90,$T$4:$U$10,2,FALSE),"")="Closed",M90=""),"Add disposition date",IF(AND(IFERROR(VLOOKUP(I90,$T$4:$U$10,2,FALSE),"")="Open",M90&lt;&gt;""),"Check status/date","OK")))))))))))</f>
        <v/>
      </c>
      <c r="T90">
        <f>IF(Assumptions!A91="","",Assumptions!A91)</f>
        <v/>
      </c>
      <c r="U90">
        <f>IF(Assumptions!B91="","",Assumptions!B91)</f>
        <v/>
      </c>
      <c r="V90">
        <f>IF(Assumptions!D91="","",Assumptions!D91)</f>
        <v/>
      </c>
      <c r="W90">
        <f>IF(Assumptions!F91="","",Assumptions!F91)</f>
        <v/>
      </c>
      <c r="X90">
        <f>IF(Assumptions!H91="","",Assumptions!H91)</f>
        <v/>
      </c>
      <c r="Y90">
        <f>IF(Assumptions!J91="","",Assumptions!J91)</f>
        <v/>
      </c>
    </row>
    <row r="91">
      <c r="A91" s="16" t="n"/>
      <c r="B91" s="17" t="n"/>
      <c r="C91" s="16" t="n"/>
      <c r="D91" s="16" t="n"/>
      <c r="E91" s="16" t="n"/>
      <c r="F91" s="16" t="n"/>
      <c r="G91" s="16" t="n"/>
      <c r="H91" s="16" t="n"/>
      <c r="I91" s="16" t="n"/>
      <c r="J91" s="17" t="n"/>
      <c r="K91" s="17" t="n"/>
      <c r="L91" s="17" t="n"/>
      <c r="M91" s="17" t="n"/>
      <c r="N91" s="18" t="n"/>
      <c r="O91" s="19" t="n"/>
      <c r="P91" s="22">
        <f>IF(A91="","",IF(B91="","",IFERROR(MAX(0,IF(M91&lt;&gt;"",M91-B91,TODAY()-B91)),"")))</f>
        <v/>
      </c>
      <c r="Q91" s="7">
        <f>IF(A91="","",IFERROR(IF(IFERROR(VLOOKUP(I91,$T$4:$U$10,2,FALSE),"")="Closed","Closed",IF(K91="","Set follow-up",IF(K91&lt;TODAY(),"Overdue",IF(K91&lt;=TODAY()+Assumptions!$M$5,"Due soon","Scheduled")))),"Check follow-up"))</f>
        <v/>
      </c>
      <c r="R91" s="23">
        <f>IF(A91="","",IF(COUNTIF($A$4:$A$103,A91)&gt;1,"Duplicate Lead ID",IF(B91="","Add submitted date",IF(H91="","Select owner",IF(I91="","Select status",IF(AND(J91&lt;&gt;"",J91&lt;B91),"Check contact date",IF(AND(K91&lt;&gt;"",K91&lt;B91),"Check follow-up date",IF(AND(L91&lt;&gt;"",L91&lt;B91),"Check quote date",IF(AND(M91&lt;&gt;"",M91&lt;B91),"Check disposition date",IF(AND(IFERROR(VLOOKUP(I91,$T$4:$U$10,2,FALSE),"")="Closed",M91=""),"Add disposition date",IF(AND(IFERROR(VLOOKUP(I91,$T$4:$U$10,2,FALSE),"")="Open",M91&lt;&gt;""),"Check status/date","OK")))))))))))</f>
        <v/>
      </c>
      <c r="T91">
        <f>IF(Assumptions!A92="","",Assumptions!A92)</f>
        <v/>
      </c>
      <c r="U91">
        <f>IF(Assumptions!B92="","",Assumptions!B92)</f>
        <v/>
      </c>
      <c r="V91">
        <f>IF(Assumptions!D92="","",Assumptions!D92)</f>
        <v/>
      </c>
      <c r="W91">
        <f>IF(Assumptions!F92="","",Assumptions!F92)</f>
        <v/>
      </c>
      <c r="X91">
        <f>IF(Assumptions!H92="","",Assumptions!H92)</f>
        <v/>
      </c>
      <c r="Y91">
        <f>IF(Assumptions!J92="","",Assumptions!J92)</f>
        <v/>
      </c>
    </row>
    <row r="92">
      <c r="A92" s="16" t="n"/>
      <c r="B92" s="17" t="n"/>
      <c r="C92" s="16" t="n"/>
      <c r="D92" s="16" t="n"/>
      <c r="E92" s="16" t="n"/>
      <c r="F92" s="16" t="n"/>
      <c r="G92" s="16" t="n"/>
      <c r="H92" s="16" t="n"/>
      <c r="I92" s="16" t="n"/>
      <c r="J92" s="17" t="n"/>
      <c r="K92" s="17" t="n"/>
      <c r="L92" s="17" t="n"/>
      <c r="M92" s="17" t="n"/>
      <c r="N92" s="18" t="n"/>
      <c r="O92" s="19" t="n"/>
      <c r="P92" s="20">
        <f>IF(A92="","",IF(B92="","",IFERROR(MAX(0,IF(M92&lt;&gt;"",M92-B92,TODAY()-B92)),"")))</f>
        <v/>
      </c>
      <c r="Q92" s="5">
        <f>IF(A92="","",IFERROR(IF(IFERROR(VLOOKUP(I92,$T$4:$U$10,2,FALSE),"")="Closed","Closed",IF(K92="","Set follow-up",IF(K92&lt;TODAY(),"Overdue",IF(K92&lt;=TODAY()+Assumptions!$M$5,"Due soon","Scheduled")))),"Check follow-up"))</f>
        <v/>
      </c>
      <c r="R92" s="21">
        <f>IF(A92="","",IF(COUNTIF($A$4:$A$103,A92)&gt;1,"Duplicate Lead ID",IF(B92="","Add submitted date",IF(H92="","Select owner",IF(I92="","Select status",IF(AND(J92&lt;&gt;"",J92&lt;B92),"Check contact date",IF(AND(K92&lt;&gt;"",K92&lt;B92),"Check follow-up date",IF(AND(L92&lt;&gt;"",L92&lt;B92),"Check quote date",IF(AND(M92&lt;&gt;"",M92&lt;B92),"Check disposition date",IF(AND(IFERROR(VLOOKUP(I92,$T$4:$U$10,2,FALSE),"")="Closed",M92=""),"Add disposition date",IF(AND(IFERROR(VLOOKUP(I92,$T$4:$U$10,2,FALSE),"")="Open",M92&lt;&gt;""),"Check status/date","OK")))))))))))</f>
        <v/>
      </c>
      <c r="T92">
        <f>IF(Assumptions!A93="","",Assumptions!A93)</f>
        <v/>
      </c>
      <c r="U92">
        <f>IF(Assumptions!B93="","",Assumptions!B93)</f>
        <v/>
      </c>
      <c r="V92">
        <f>IF(Assumptions!D93="","",Assumptions!D93)</f>
        <v/>
      </c>
      <c r="W92">
        <f>IF(Assumptions!F93="","",Assumptions!F93)</f>
        <v/>
      </c>
      <c r="X92">
        <f>IF(Assumptions!H93="","",Assumptions!H93)</f>
        <v/>
      </c>
      <c r="Y92">
        <f>IF(Assumptions!J93="","",Assumptions!J93)</f>
        <v/>
      </c>
    </row>
    <row r="93">
      <c r="A93" s="16" t="n"/>
      <c r="B93" s="17" t="n"/>
      <c r="C93" s="16" t="n"/>
      <c r="D93" s="16" t="n"/>
      <c r="E93" s="16" t="n"/>
      <c r="F93" s="16" t="n"/>
      <c r="G93" s="16" t="n"/>
      <c r="H93" s="16" t="n"/>
      <c r="I93" s="16" t="n"/>
      <c r="J93" s="17" t="n"/>
      <c r="K93" s="17" t="n"/>
      <c r="L93" s="17" t="n"/>
      <c r="M93" s="17" t="n"/>
      <c r="N93" s="18" t="n"/>
      <c r="O93" s="19" t="n"/>
      <c r="P93" s="22">
        <f>IF(A93="","",IF(B93="","",IFERROR(MAX(0,IF(M93&lt;&gt;"",M93-B93,TODAY()-B93)),"")))</f>
        <v/>
      </c>
      <c r="Q93" s="7">
        <f>IF(A93="","",IFERROR(IF(IFERROR(VLOOKUP(I93,$T$4:$U$10,2,FALSE),"")="Closed","Closed",IF(K93="","Set follow-up",IF(K93&lt;TODAY(),"Overdue",IF(K93&lt;=TODAY()+Assumptions!$M$5,"Due soon","Scheduled")))),"Check follow-up"))</f>
        <v/>
      </c>
      <c r="R93" s="23">
        <f>IF(A93="","",IF(COUNTIF($A$4:$A$103,A93)&gt;1,"Duplicate Lead ID",IF(B93="","Add submitted date",IF(H93="","Select owner",IF(I93="","Select status",IF(AND(J93&lt;&gt;"",J93&lt;B93),"Check contact date",IF(AND(K93&lt;&gt;"",K93&lt;B93),"Check follow-up date",IF(AND(L93&lt;&gt;"",L93&lt;B93),"Check quote date",IF(AND(M93&lt;&gt;"",M93&lt;B93),"Check disposition date",IF(AND(IFERROR(VLOOKUP(I93,$T$4:$U$10,2,FALSE),"")="Closed",M93=""),"Add disposition date",IF(AND(IFERROR(VLOOKUP(I93,$T$4:$U$10,2,FALSE),"")="Open",M93&lt;&gt;""),"Check status/date","OK")))))))))))</f>
        <v/>
      </c>
      <c r="T93">
        <f>IF(Assumptions!A94="","",Assumptions!A94)</f>
        <v/>
      </c>
      <c r="U93">
        <f>IF(Assumptions!B94="","",Assumptions!B94)</f>
        <v/>
      </c>
      <c r="V93">
        <f>IF(Assumptions!D94="","",Assumptions!D94)</f>
        <v/>
      </c>
      <c r="W93">
        <f>IF(Assumptions!F94="","",Assumptions!F94)</f>
        <v/>
      </c>
      <c r="X93">
        <f>IF(Assumptions!H94="","",Assumptions!H94)</f>
        <v/>
      </c>
      <c r="Y93">
        <f>IF(Assumptions!J94="","",Assumptions!J94)</f>
        <v/>
      </c>
    </row>
    <row r="94">
      <c r="A94" s="16" t="n"/>
      <c r="B94" s="17" t="n"/>
      <c r="C94" s="16" t="n"/>
      <c r="D94" s="16" t="n"/>
      <c r="E94" s="16" t="n"/>
      <c r="F94" s="16" t="n"/>
      <c r="G94" s="16" t="n"/>
      <c r="H94" s="16" t="n"/>
      <c r="I94" s="16" t="n"/>
      <c r="J94" s="17" t="n"/>
      <c r="K94" s="17" t="n"/>
      <c r="L94" s="17" t="n"/>
      <c r="M94" s="17" t="n"/>
      <c r="N94" s="18" t="n"/>
      <c r="O94" s="19" t="n"/>
      <c r="P94" s="20">
        <f>IF(A94="","",IF(B94="","",IFERROR(MAX(0,IF(M94&lt;&gt;"",M94-B94,TODAY()-B94)),"")))</f>
        <v/>
      </c>
      <c r="Q94" s="5">
        <f>IF(A94="","",IFERROR(IF(IFERROR(VLOOKUP(I94,$T$4:$U$10,2,FALSE),"")="Closed","Closed",IF(K94="","Set follow-up",IF(K94&lt;TODAY(),"Overdue",IF(K94&lt;=TODAY()+Assumptions!$M$5,"Due soon","Scheduled")))),"Check follow-up"))</f>
        <v/>
      </c>
      <c r="R94" s="21">
        <f>IF(A94="","",IF(COUNTIF($A$4:$A$103,A94)&gt;1,"Duplicate Lead ID",IF(B94="","Add submitted date",IF(H94="","Select owner",IF(I94="","Select status",IF(AND(J94&lt;&gt;"",J94&lt;B94),"Check contact date",IF(AND(K94&lt;&gt;"",K94&lt;B94),"Check follow-up date",IF(AND(L94&lt;&gt;"",L94&lt;B94),"Check quote date",IF(AND(M94&lt;&gt;"",M94&lt;B94),"Check disposition date",IF(AND(IFERROR(VLOOKUP(I94,$T$4:$U$10,2,FALSE),"")="Closed",M94=""),"Add disposition date",IF(AND(IFERROR(VLOOKUP(I94,$T$4:$U$10,2,FALSE),"")="Open",M94&lt;&gt;""),"Check status/date","OK")))))))))))</f>
        <v/>
      </c>
      <c r="T94">
        <f>IF(Assumptions!A95="","",Assumptions!A95)</f>
        <v/>
      </c>
      <c r="U94">
        <f>IF(Assumptions!B95="","",Assumptions!B95)</f>
        <v/>
      </c>
      <c r="V94">
        <f>IF(Assumptions!D95="","",Assumptions!D95)</f>
        <v/>
      </c>
      <c r="W94">
        <f>IF(Assumptions!F95="","",Assumptions!F95)</f>
        <v/>
      </c>
      <c r="X94">
        <f>IF(Assumptions!H95="","",Assumptions!H95)</f>
        <v/>
      </c>
      <c r="Y94">
        <f>IF(Assumptions!J95="","",Assumptions!J95)</f>
        <v/>
      </c>
    </row>
    <row r="95">
      <c r="A95" s="16" t="n"/>
      <c r="B95" s="17" t="n"/>
      <c r="C95" s="16" t="n"/>
      <c r="D95" s="16" t="n"/>
      <c r="E95" s="16" t="n"/>
      <c r="F95" s="16" t="n"/>
      <c r="G95" s="16" t="n"/>
      <c r="H95" s="16" t="n"/>
      <c r="I95" s="16" t="n"/>
      <c r="J95" s="17" t="n"/>
      <c r="K95" s="17" t="n"/>
      <c r="L95" s="17" t="n"/>
      <c r="M95" s="17" t="n"/>
      <c r="N95" s="18" t="n"/>
      <c r="O95" s="19" t="n"/>
      <c r="P95" s="22">
        <f>IF(A95="","",IF(B95="","",IFERROR(MAX(0,IF(M95&lt;&gt;"",M95-B95,TODAY()-B95)),"")))</f>
        <v/>
      </c>
      <c r="Q95" s="7">
        <f>IF(A95="","",IFERROR(IF(IFERROR(VLOOKUP(I95,$T$4:$U$10,2,FALSE),"")="Closed","Closed",IF(K95="","Set follow-up",IF(K95&lt;TODAY(),"Overdue",IF(K95&lt;=TODAY()+Assumptions!$M$5,"Due soon","Scheduled")))),"Check follow-up"))</f>
        <v/>
      </c>
      <c r="R95" s="23">
        <f>IF(A95="","",IF(COUNTIF($A$4:$A$103,A95)&gt;1,"Duplicate Lead ID",IF(B95="","Add submitted date",IF(H95="","Select owner",IF(I95="","Select status",IF(AND(J95&lt;&gt;"",J95&lt;B95),"Check contact date",IF(AND(K95&lt;&gt;"",K95&lt;B95),"Check follow-up date",IF(AND(L95&lt;&gt;"",L95&lt;B95),"Check quote date",IF(AND(M95&lt;&gt;"",M95&lt;B95),"Check disposition date",IF(AND(IFERROR(VLOOKUP(I95,$T$4:$U$10,2,FALSE),"")="Closed",M95=""),"Add disposition date",IF(AND(IFERROR(VLOOKUP(I95,$T$4:$U$10,2,FALSE),"")="Open",M95&lt;&gt;""),"Check status/date","OK")))))))))))</f>
        <v/>
      </c>
      <c r="T95">
        <f>IF(Assumptions!A96="","",Assumptions!A96)</f>
        <v/>
      </c>
      <c r="U95">
        <f>IF(Assumptions!B96="","",Assumptions!B96)</f>
        <v/>
      </c>
      <c r="V95">
        <f>IF(Assumptions!D96="","",Assumptions!D96)</f>
        <v/>
      </c>
      <c r="W95">
        <f>IF(Assumptions!F96="","",Assumptions!F96)</f>
        <v/>
      </c>
      <c r="X95">
        <f>IF(Assumptions!H96="","",Assumptions!H96)</f>
        <v/>
      </c>
      <c r="Y95">
        <f>IF(Assumptions!J96="","",Assumptions!J96)</f>
        <v/>
      </c>
    </row>
    <row r="96">
      <c r="A96" s="16" t="n"/>
      <c r="B96" s="17" t="n"/>
      <c r="C96" s="16" t="n"/>
      <c r="D96" s="16" t="n"/>
      <c r="E96" s="16" t="n"/>
      <c r="F96" s="16" t="n"/>
      <c r="G96" s="16" t="n"/>
      <c r="H96" s="16" t="n"/>
      <c r="I96" s="16" t="n"/>
      <c r="J96" s="17" t="n"/>
      <c r="K96" s="17" t="n"/>
      <c r="L96" s="17" t="n"/>
      <c r="M96" s="17" t="n"/>
      <c r="N96" s="18" t="n"/>
      <c r="O96" s="19" t="n"/>
      <c r="P96" s="20">
        <f>IF(A96="","",IF(B96="","",IFERROR(MAX(0,IF(M96&lt;&gt;"",M96-B96,TODAY()-B96)),"")))</f>
        <v/>
      </c>
      <c r="Q96" s="5">
        <f>IF(A96="","",IFERROR(IF(IFERROR(VLOOKUP(I96,$T$4:$U$10,2,FALSE),"")="Closed","Closed",IF(K96="","Set follow-up",IF(K96&lt;TODAY(),"Overdue",IF(K96&lt;=TODAY()+Assumptions!$M$5,"Due soon","Scheduled")))),"Check follow-up"))</f>
        <v/>
      </c>
      <c r="R96" s="21">
        <f>IF(A96="","",IF(COUNTIF($A$4:$A$103,A96)&gt;1,"Duplicate Lead ID",IF(B96="","Add submitted date",IF(H96="","Select owner",IF(I96="","Select status",IF(AND(J96&lt;&gt;"",J96&lt;B96),"Check contact date",IF(AND(K96&lt;&gt;"",K96&lt;B96),"Check follow-up date",IF(AND(L96&lt;&gt;"",L96&lt;B96),"Check quote date",IF(AND(M96&lt;&gt;"",M96&lt;B96),"Check disposition date",IF(AND(IFERROR(VLOOKUP(I96,$T$4:$U$10,2,FALSE),"")="Closed",M96=""),"Add disposition date",IF(AND(IFERROR(VLOOKUP(I96,$T$4:$U$10,2,FALSE),"")="Open",M96&lt;&gt;""),"Check status/date","OK")))))))))))</f>
        <v/>
      </c>
      <c r="T96">
        <f>IF(Assumptions!A97="","",Assumptions!A97)</f>
        <v/>
      </c>
      <c r="U96">
        <f>IF(Assumptions!B97="","",Assumptions!B97)</f>
        <v/>
      </c>
      <c r="V96">
        <f>IF(Assumptions!D97="","",Assumptions!D97)</f>
        <v/>
      </c>
      <c r="W96">
        <f>IF(Assumptions!F97="","",Assumptions!F97)</f>
        <v/>
      </c>
      <c r="X96">
        <f>IF(Assumptions!H97="","",Assumptions!H97)</f>
        <v/>
      </c>
      <c r="Y96">
        <f>IF(Assumptions!J97="","",Assumptions!J97)</f>
        <v/>
      </c>
    </row>
    <row r="97">
      <c r="A97" s="16" t="n"/>
      <c r="B97" s="17" t="n"/>
      <c r="C97" s="16" t="n"/>
      <c r="D97" s="16" t="n"/>
      <c r="E97" s="16" t="n"/>
      <c r="F97" s="16" t="n"/>
      <c r="G97" s="16" t="n"/>
      <c r="H97" s="16" t="n"/>
      <c r="I97" s="16" t="n"/>
      <c r="J97" s="17" t="n"/>
      <c r="K97" s="17" t="n"/>
      <c r="L97" s="17" t="n"/>
      <c r="M97" s="17" t="n"/>
      <c r="N97" s="18" t="n"/>
      <c r="O97" s="19" t="n"/>
      <c r="P97" s="22">
        <f>IF(A97="","",IF(B97="","",IFERROR(MAX(0,IF(M97&lt;&gt;"",M97-B97,TODAY()-B97)),"")))</f>
        <v/>
      </c>
      <c r="Q97" s="7">
        <f>IF(A97="","",IFERROR(IF(IFERROR(VLOOKUP(I97,$T$4:$U$10,2,FALSE),"")="Closed","Closed",IF(K97="","Set follow-up",IF(K97&lt;TODAY(),"Overdue",IF(K97&lt;=TODAY()+Assumptions!$M$5,"Due soon","Scheduled")))),"Check follow-up"))</f>
        <v/>
      </c>
      <c r="R97" s="23">
        <f>IF(A97="","",IF(COUNTIF($A$4:$A$103,A97)&gt;1,"Duplicate Lead ID",IF(B97="","Add submitted date",IF(H97="","Select owner",IF(I97="","Select status",IF(AND(J97&lt;&gt;"",J97&lt;B97),"Check contact date",IF(AND(K97&lt;&gt;"",K97&lt;B97),"Check follow-up date",IF(AND(L97&lt;&gt;"",L97&lt;B97),"Check quote date",IF(AND(M97&lt;&gt;"",M97&lt;B97),"Check disposition date",IF(AND(IFERROR(VLOOKUP(I97,$T$4:$U$10,2,FALSE),"")="Closed",M97=""),"Add disposition date",IF(AND(IFERROR(VLOOKUP(I97,$T$4:$U$10,2,FALSE),"")="Open",M97&lt;&gt;""),"Check status/date","OK")))))))))))</f>
        <v/>
      </c>
      <c r="T97">
        <f>IF(Assumptions!A98="","",Assumptions!A98)</f>
        <v/>
      </c>
      <c r="U97">
        <f>IF(Assumptions!B98="","",Assumptions!B98)</f>
        <v/>
      </c>
      <c r="V97">
        <f>IF(Assumptions!D98="","",Assumptions!D98)</f>
        <v/>
      </c>
      <c r="W97">
        <f>IF(Assumptions!F98="","",Assumptions!F98)</f>
        <v/>
      </c>
      <c r="X97">
        <f>IF(Assumptions!H98="","",Assumptions!H98)</f>
        <v/>
      </c>
      <c r="Y97">
        <f>IF(Assumptions!J98="","",Assumptions!J98)</f>
        <v/>
      </c>
    </row>
    <row r="98">
      <c r="A98" s="16" t="n"/>
      <c r="B98" s="17" t="n"/>
      <c r="C98" s="16" t="n"/>
      <c r="D98" s="16" t="n"/>
      <c r="E98" s="16" t="n"/>
      <c r="F98" s="16" t="n"/>
      <c r="G98" s="16" t="n"/>
      <c r="H98" s="16" t="n"/>
      <c r="I98" s="16" t="n"/>
      <c r="J98" s="17" t="n"/>
      <c r="K98" s="17" t="n"/>
      <c r="L98" s="17" t="n"/>
      <c r="M98" s="17" t="n"/>
      <c r="N98" s="18" t="n"/>
      <c r="O98" s="19" t="n"/>
      <c r="P98" s="20">
        <f>IF(A98="","",IF(B98="","",IFERROR(MAX(0,IF(M98&lt;&gt;"",M98-B98,TODAY()-B98)),"")))</f>
        <v/>
      </c>
      <c r="Q98" s="5">
        <f>IF(A98="","",IFERROR(IF(IFERROR(VLOOKUP(I98,$T$4:$U$10,2,FALSE),"")="Closed","Closed",IF(K98="","Set follow-up",IF(K98&lt;TODAY(),"Overdue",IF(K98&lt;=TODAY()+Assumptions!$M$5,"Due soon","Scheduled")))),"Check follow-up"))</f>
        <v/>
      </c>
      <c r="R98" s="21">
        <f>IF(A98="","",IF(COUNTIF($A$4:$A$103,A98)&gt;1,"Duplicate Lead ID",IF(B98="","Add submitted date",IF(H98="","Select owner",IF(I98="","Select status",IF(AND(J98&lt;&gt;"",J98&lt;B98),"Check contact date",IF(AND(K98&lt;&gt;"",K98&lt;B98),"Check follow-up date",IF(AND(L98&lt;&gt;"",L98&lt;B98),"Check quote date",IF(AND(M98&lt;&gt;"",M98&lt;B98),"Check disposition date",IF(AND(IFERROR(VLOOKUP(I98,$T$4:$U$10,2,FALSE),"")="Closed",M98=""),"Add disposition date",IF(AND(IFERROR(VLOOKUP(I98,$T$4:$U$10,2,FALSE),"")="Open",M98&lt;&gt;""),"Check status/date","OK")))))))))))</f>
        <v/>
      </c>
      <c r="T98">
        <f>IF(Assumptions!A99="","",Assumptions!A99)</f>
        <v/>
      </c>
      <c r="U98">
        <f>IF(Assumptions!B99="","",Assumptions!B99)</f>
        <v/>
      </c>
      <c r="V98">
        <f>IF(Assumptions!D99="","",Assumptions!D99)</f>
        <v/>
      </c>
      <c r="W98">
        <f>IF(Assumptions!F99="","",Assumptions!F99)</f>
        <v/>
      </c>
      <c r="X98">
        <f>IF(Assumptions!H99="","",Assumptions!H99)</f>
        <v/>
      </c>
      <c r="Y98">
        <f>IF(Assumptions!J99="","",Assumptions!J99)</f>
        <v/>
      </c>
    </row>
    <row r="99">
      <c r="A99" s="16" t="n"/>
      <c r="B99" s="17" t="n"/>
      <c r="C99" s="16" t="n"/>
      <c r="D99" s="16" t="n"/>
      <c r="E99" s="16" t="n"/>
      <c r="F99" s="16" t="n"/>
      <c r="G99" s="16" t="n"/>
      <c r="H99" s="16" t="n"/>
      <c r="I99" s="16" t="n"/>
      <c r="J99" s="17" t="n"/>
      <c r="K99" s="17" t="n"/>
      <c r="L99" s="17" t="n"/>
      <c r="M99" s="17" t="n"/>
      <c r="N99" s="18" t="n"/>
      <c r="O99" s="19" t="n"/>
      <c r="P99" s="22">
        <f>IF(A99="","",IF(B99="","",IFERROR(MAX(0,IF(M99&lt;&gt;"",M99-B99,TODAY()-B99)),"")))</f>
        <v/>
      </c>
      <c r="Q99" s="7">
        <f>IF(A99="","",IFERROR(IF(IFERROR(VLOOKUP(I99,$T$4:$U$10,2,FALSE),"")="Closed","Closed",IF(K99="","Set follow-up",IF(K99&lt;TODAY(),"Overdue",IF(K99&lt;=TODAY()+Assumptions!$M$5,"Due soon","Scheduled")))),"Check follow-up"))</f>
        <v/>
      </c>
      <c r="R99" s="23">
        <f>IF(A99="","",IF(COUNTIF($A$4:$A$103,A99)&gt;1,"Duplicate Lead ID",IF(B99="","Add submitted date",IF(H99="","Select owner",IF(I99="","Select status",IF(AND(J99&lt;&gt;"",J99&lt;B99),"Check contact date",IF(AND(K99&lt;&gt;"",K99&lt;B99),"Check follow-up date",IF(AND(L99&lt;&gt;"",L99&lt;B99),"Check quote date",IF(AND(M99&lt;&gt;"",M99&lt;B99),"Check disposition date",IF(AND(IFERROR(VLOOKUP(I99,$T$4:$U$10,2,FALSE),"")="Closed",M99=""),"Add disposition date",IF(AND(IFERROR(VLOOKUP(I99,$T$4:$U$10,2,FALSE),"")="Open",M99&lt;&gt;""),"Check status/date","OK")))))))))))</f>
        <v/>
      </c>
      <c r="T99">
        <f>IF(Assumptions!A100="","",Assumptions!A100)</f>
        <v/>
      </c>
      <c r="U99">
        <f>IF(Assumptions!B100="","",Assumptions!B100)</f>
        <v/>
      </c>
      <c r="V99">
        <f>IF(Assumptions!D100="","",Assumptions!D100)</f>
        <v/>
      </c>
      <c r="W99">
        <f>IF(Assumptions!F100="","",Assumptions!F100)</f>
        <v/>
      </c>
      <c r="X99">
        <f>IF(Assumptions!H100="","",Assumptions!H100)</f>
        <v/>
      </c>
      <c r="Y99">
        <f>IF(Assumptions!J100="","",Assumptions!J100)</f>
        <v/>
      </c>
    </row>
    <row r="100">
      <c r="A100" s="16" t="n"/>
      <c r="B100" s="17" t="n"/>
      <c r="C100" s="16" t="n"/>
      <c r="D100" s="16" t="n"/>
      <c r="E100" s="16" t="n"/>
      <c r="F100" s="16" t="n"/>
      <c r="G100" s="16" t="n"/>
      <c r="H100" s="16" t="n"/>
      <c r="I100" s="16" t="n"/>
      <c r="J100" s="17" t="n"/>
      <c r="K100" s="17" t="n"/>
      <c r="L100" s="17" t="n"/>
      <c r="M100" s="17" t="n"/>
      <c r="N100" s="18" t="n"/>
      <c r="O100" s="19" t="n"/>
      <c r="P100" s="20">
        <f>IF(A100="","",IF(B100="","",IFERROR(MAX(0,IF(M100&lt;&gt;"",M100-B100,TODAY()-B100)),"")))</f>
        <v/>
      </c>
      <c r="Q100" s="5">
        <f>IF(A100="","",IFERROR(IF(IFERROR(VLOOKUP(I100,$T$4:$U$10,2,FALSE),"")="Closed","Closed",IF(K100="","Set follow-up",IF(K100&lt;TODAY(),"Overdue",IF(K100&lt;=TODAY()+Assumptions!$M$5,"Due soon","Scheduled")))),"Check follow-up"))</f>
        <v/>
      </c>
      <c r="R100" s="21">
        <f>IF(A100="","",IF(COUNTIF($A$4:$A$103,A100)&gt;1,"Duplicate Lead ID",IF(B100="","Add submitted date",IF(H100="","Select owner",IF(I100="","Select status",IF(AND(J100&lt;&gt;"",J100&lt;B100),"Check contact date",IF(AND(K100&lt;&gt;"",K100&lt;B100),"Check follow-up date",IF(AND(L100&lt;&gt;"",L100&lt;B100),"Check quote date",IF(AND(M100&lt;&gt;"",M100&lt;B100),"Check disposition date",IF(AND(IFERROR(VLOOKUP(I100,$T$4:$U$10,2,FALSE),"")="Closed",M100=""),"Add disposition date",IF(AND(IFERROR(VLOOKUP(I100,$T$4:$U$10,2,FALSE),"")="Open",M100&lt;&gt;""),"Check status/date","OK")))))))))))</f>
        <v/>
      </c>
      <c r="T100">
        <f>IF(Assumptions!A101="","",Assumptions!A101)</f>
        <v/>
      </c>
      <c r="U100">
        <f>IF(Assumptions!B101="","",Assumptions!B101)</f>
        <v/>
      </c>
      <c r="V100">
        <f>IF(Assumptions!D101="","",Assumptions!D101)</f>
        <v/>
      </c>
      <c r="W100">
        <f>IF(Assumptions!F101="","",Assumptions!F101)</f>
        <v/>
      </c>
      <c r="X100">
        <f>IF(Assumptions!H101="","",Assumptions!H101)</f>
        <v/>
      </c>
      <c r="Y100">
        <f>IF(Assumptions!J101="","",Assumptions!J101)</f>
        <v/>
      </c>
    </row>
    <row r="101">
      <c r="A101" s="16" t="n"/>
      <c r="B101" s="17" t="n"/>
      <c r="C101" s="16" t="n"/>
      <c r="D101" s="16" t="n"/>
      <c r="E101" s="16" t="n"/>
      <c r="F101" s="16" t="n"/>
      <c r="G101" s="16" t="n"/>
      <c r="H101" s="16" t="n"/>
      <c r="I101" s="16" t="n"/>
      <c r="J101" s="17" t="n"/>
      <c r="K101" s="17" t="n"/>
      <c r="L101" s="17" t="n"/>
      <c r="M101" s="17" t="n"/>
      <c r="N101" s="18" t="n"/>
      <c r="O101" s="19" t="n"/>
      <c r="P101" s="22">
        <f>IF(A101="","",IF(B101="","",IFERROR(MAX(0,IF(M101&lt;&gt;"",M101-B101,TODAY()-B101)),"")))</f>
        <v/>
      </c>
      <c r="Q101" s="7">
        <f>IF(A101="","",IFERROR(IF(IFERROR(VLOOKUP(I101,$T$4:$U$10,2,FALSE),"")="Closed","Closed",IF(K101="","Set follow-up",IF(K101&lt;TODAY(),"Overdue",IF(K101&lt;=TODAY()+Assumptions!$M$5,"Due soon","Scheduled")))),"Check follow-up"))</f>
        <v/>
      </c>
      <c r="R101" s="23">
        <f>IF(A101="","",IF(COUNTIF($A$4:$A$103,A101)&gt;1,"Duplicate Lead ID",IF(B101="","Add submitted date",IF(H101="","Select owner",IF(I101="","Select status",IF(AND(J101&lt;&gt;"",J101&lt;B101),"Check contact date",IF(AND(K101&lt;&gt;"",K101&lt;B101),"Check follow-up date",IF(AND(L101&lt;&gt;"",L101&lt;B101),"Check quote date",IF(AND(M101&lt;&gt;"",M101&lt;B101),"Check disposition date",IF(AND(IFERROR(VLOOKUP(I101,$T$4:$U$10,2,FALSE),"")="Closed",M101=""),"Add disposition date",IF(AND(IFERROR(VLOOKUP(I101,$T$4:$U$10,2,FALSE),"")="Open",M101&lt;&gt;""),"Check status/date","OK")))))))))))</f>
        <v/>
      </c>
      <c r="T101">
        <f>IF(Assumptions!A102="","",Assumptions!A102)</f>
        <v/>
      </c>
      <c r="U101">
        <f>IF(Assumptions!B102="","",Assumptions!B102)</f>
        <v/>
      </c>
      <c r="V101">
        <f>IF(Assumptions!D102="","",Assumptions!D102)</f>
        <v/>
      </c>
      <c r="W101">
        <f>IF(Assumptions!F102="","",Assumptions!F102)</f>
        <v/>
      </c>
      <c r="X101">
        <f>IF(Assumptions!H102="","",Assumptions!H102)</f>
        <v/>
      </c>
      <c r="Y101">
        <f>IF(Assumptions!J102="","",Assumptions!J102)</f>
        <v/>
      </c>
    </row>
    <row r="102">
      <c r="A102" s="16" t="n"/>
      <c r="B102" s="17" t="n"/>
      <c r="C102" s="16" t="n"/>
      <c r="D102" s="16" t="n"/>
      <c r="E102" s="16" t="n"/>
      <c r="F102" s="16" t="n"/>
      <c r="G102" s="16" t="n"/>
      <c r="H102" s="16" t="n"/>
      <c r="I102" s="16" t="n"/>
      <c r="J102" s="17" t="n"/>
      <c r="K102" s="17" t="n"/>
      <c r="L102" s="17" t="n"/>
      <c r="M102" s="17" t="n"/>
      <c r="N102" s="18" t="n"/>
      <c r="O102" s="19" t="n"/>
      <c r="P102" s="20">
        <f>IF(A102="","",IF(B102="","",IFERROR(MAX(0,IF(M102&lt;&gt;"",M102-B102,TODAY()-B102)),"")))</f>
        <v/>
      </c>
      <c r="Q102" s="5">
        <f>IF(A102="","",IFERROR(IF(IFERROR(VLOOKUP(I102,$T$4:$U$10,2,FALSE),"")="Closed","Closed",IF(K102="","Set follow-up",IF(K102&lt;TODAY(),"Overdue",IF(K102&lt;=TODAY()+Assumptions!$M$5,"Due soon","Scheduled")))),"Check follow-up"))</f>
        <v/>
      </c>
      <c r="R102" s="21">
        <f>IF(A102="","",IF(COUNTIF($A$4:$A$103,A102)&gt;1,"Duplicate Lead ID",IF(B102="","Add submitted date",IF(H102="","Select owner",IF(I102="","Select status",IF(AND(J102&lt;&gt;"",J102&lt;B102),"Check contact date",IF(AND(K102&lt;&gt;"",K102&lt;B102),"Check follow-up date",IF(AND(L102&lt;&gt;"",L102&lt;B102),"Check quote date",IF(AND(M102&lt;&gt;"",M102&lt;B102),"Check disposition date",IF(AND(IFERROR(VLOOKUP(I102,$T$4:$U$10,2,FALSE),"")="Closed",M102=""),"Add disposition date",IF(AND(IFERROR(VLOOKUP(I102,$T$4:$U$10,2,FALSE),"")="Open",M102&lt;&gt;""),"Check status/date","OK")))))))))))</f>
        <v/>
      </c>
      <c r="T102">
        <f>IF(Assumptions!A103="","",Assumptions!A103)</f>
        <v/>
      </c>
      <c r="U102">
        <f>IF(Assumptions!B103="","",Assumptions!B103)</f>
        <v/>
      </c>
      <c r="V102">
        <f>IF(Assumptions!D103="","",Assumptions!D103)</f>
        <v/>
      </c>
      <c r="W102">
        <f>IF(Assumptions!F103="","",Assumptions!F103)</f>
        <v/>
      </c>
      <c r="X102">
        <f>IF(Assumptions!H103="","",Assumptions!H103)</f>
        <v/>
      </c>
      <c r="Y102">
        <f>IF(Assumptions!J103="","",Assumptions!J103)</f>
        <v/>
      </c>
    </row>
    <row r="103">
      <c r="A103" s="16" t="n"/>
      <c r="B103" s="17" t="n"/>
      <c r="C103" s="16" t="n"/>
      <c r="D103" s="16" t="n"/>
      <c r="E103" s="16" t="n"/>
      <c r="F103" s="16" t="n"/>
      <c r="G103" s="16" t="n"/>
      <c r="H103" s="16" t="n"/>
      <c r="I103" s="16" t="n"/>
      <c r="J103" s="17" t="n"/>
      <c r="K103" s="17" t="n"/>
      <c r="L103" s="17" t="n"/>
      <c r="M103" s="17" t="n"/>
      <c r="N103" s="18" t="n"/>
      <c r="O103" s="19" t="n"/>
      <c r="P103" s="22">
        <f>IF(A103="","",IF(B103="","",IFERROR(MAX(0,IF(M103&lt;&gt;"",M103-B103,TODAY()-B103)),"")))</f>
        <v/>
      </c>
      <c r="Q103" s="7">
        <f>IF(A103="","",IFERROR(IF(IFERROR(VLOOKUP(I103,$T$4:$U$10,2,FALSE),"")="Closed","Closed",IF(K103="","Set follow-up",IF(K103&lt;TODAY(),"Overdue",IF(K103&lt;=TODAY()+Assumptions!$M$5,"Due soon","Scheduled")))),"Check follow-up"))</f>
        <v/>
      </c>
      <c r="R103" s="23">
        <f>IF(A103="","",IF(COUNTIF($A$4:$A$103,A103)&gt;1,"Duplicate Lead ID",IF(B103="","Add submitted date",IF(H103="","Select owner",IF(I103="","Select status",IF(AND(J103&lt;&gt;"",J103&lt;B103),"Check contact date",IF(AND(K103&lt;&gt;"",K103&lt;B103),"Check follow-up date",IF(AND(L103&lt;&gt;"",L103&lt;B103),"Check quote date",IF(AND(M103&lt;&gt;"",M103&lt;B103),"Check disposition date",IF(AND(IFERROR(VLOOKUP(I103,$T$4:$U$10,2,FALSE),"")="Closed",M103=""),"Add disposition date",IF(AND(IFERROR(VLOOKUP(I103,$T$4:$U$10,2,FALSE),"")="Open",M103&lt;&gt;""),"Check status/date","OK")))))))))))</f>
        <v/>
      </c>
      <c r="T103">
        <f>IF(Assumptions!A104="","",Assumptions!A104)</f>
        <v/>
      </c>
      <c r="U103">
        <f>IF(Assumptions!B104="","",Assumptions!B104)</f>
        <v/>
      </c>
      <c r="V103">
        <f>IF(Assumptions!D104="","",Assumptions!D104)</f>
        <v/>
      </c>
      <c r="W103">
        <f>IF(Assumptions!F104="","",Assumptions!F104)</f>
        <v/>
      </c>
      <c r="X103">
        <f>IF(Assumptions!H104="","",Assumptions!H104)</f>
        <v/>
      </c>
      <c r="Y103">
        <f>IF(Assumptions!J104="","",Assumptions!J104)</f>
        <v/>
      </c>
    </row>
  </sheetData>
  <autoFilter ref="A3:R103"/>
  <mergeCells count="1">
    <mergeCell ref="A1:R1"/>
  </mergeCells>
  <conditionalFormatting sqref="Q4:Q103">
    <cfRule type="expression" priority="1" dxfId="0">
      <formula>$Q4="Overdue"</formula>
    </cfRule>
    <cfRule type="expression" priority="2" dxfId="2">
      <formula>$Q4="Due soon"</formula>
    </cfRule>
    <cfRule type="expression" priority="3" dxfId="1">
      <formula>$Q4="Closed"</formula>
    </cfRule>
  </conditionalFormatting>
  <conditionalFormatting sqref="R4:R103">
    <cfRule type="expression" priority="4" dxfId="0">
      <formula>AND($A4&lt;&gt;"",$R4&lt;&gt;"OK")</formula>
    </cfRule>
  </conditionalFormatting>
  <conditionalFormatting sqref="I4:I103">
    <cfRule type="expression" priority="5" dxfId="1">
      <formula>$I4="Won"</formula>
    </cfRule>
  </conditionalFormatting>
  <dataValidations count="9">
    <dataValidation sqref="I4:I103" showDropDown="0" showInputMessage="1" showErrorMessage="1" allowBlank="0" errorTitle="Invalid status" error="Select a status from the list." promptTitle="Select a status" prompt="Choose a status from the editable assumptions list." type="list" errorStyle="stop">
      <formula1>=$T$4:$T$10</formula1>
    </dataValidation>
    <dataValidation sqref="E4:E103" showDropDown="0" showInputMessage="0" showErrorMessage="1" allowBlank="0" errorTitle="Invalid product interest" error="Select a product interest from the list." type="list">
      <formula1>=$V$4:$V$9</formula1>
    </dataValidation>
    <dataValidation sqref="F4:F103" showDropDown="0" showInputMessage="0" showErrorMessage="1" allowBlank="0" errorTitle="Invalid lead source" error="Select a lead source from the list." type="list">
      <formula1>=$W$4:$W$8</formula1>
    </dataValidation>
    <dataValidation sqref="G4:G103" showDropDown="0" showInputMessage="0" showErrorMessage="1" allowBlank="0" errorTitle="Invalid contact preference" error="Select a contact preference from the list." type="list">
      <formula1>=$X$4:$X$7</formula1>
    </dataValidation>
    <dataValidation sqref="H4:H103" showDropDown="0" showInputMessage="0" showErrorMessage="1" allowBlank="0" errorTitle="Invalid owner" error="Select an owner from the list." type="list">
      <formula1>=$Y$4:$Y$7</formula1>
    </dataValidation>
    <dataValidation sqref="B4:B103" showDropDown="0" showInputMessage="0" showErrorMessage="1" allowBlank="0" errorTitle="Invalid submitted date" error="Enter a date within the accepted date range and not after today." type="date" operator="between">
      <formula1>$AA$4</formula1>
      <formula2>TODAY()</formula2>
    </dataValidation>
    <dataValidation sqref="J4:J103 L4:M103" showDropDown="0" showInputMessage="0" showErrorMessage="1" allowBlank="0" errorTitle="Invalid activity date" error="Enter a date within the accepted date range and not after today." type="date" operator="between">
      <formula1>$AA$4</formula1>
      <formula2>TODAY()</formula2>
    </dataValidation>
    <dataValidation sqref="K4:K103" showDropDown="0" showInputMessage="0" showErrorMessage="1" allowBlank="0" errorTitle="Invalid follow-up date" error="Enter a date within the accepted follow-up horizon." type="date" operator="between">
      <formula1>$AA$4</formula1>
      <formula2>TODAY()+$AB$4</formula2>
    </dataValidation>
    <dataValidation sqref="N4:N103" showDropDown="0" showInputMessage="0" showErrorMessage="1" allowBlank="0" errorTitle="Invalid premium estimate" error="Enter a nonnegative amount no greater than the editable maximum." type="custom">
      <formula1>=OR(N4="",AND(ISNUMBER(N4),N4&gt;=0,N4&lt;=$Z$4))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3" customWidth="1" min="3" max="3"/>
    <col width="20" customWidth="1" min="4" max="4"/>
    <col width="3" customWidth="1" min="5" max="5"/>
    <col width="19" customWidth="1" min="6" max="6"/>
    <col width="3" customWidth="1" min="7" max="7"/>
    <col width="20" customWidth="1" min="8" max="8"/>
    <col width="3" customWidth="1" min="9" max="9"/>
    <col width="26" customWidth="1" min="10" max="10"/>
    <col width="3" customWidth="1" min="11" max="11"/>
    <col width="31" customWidth="1" min="12" max="12"/>
    <col width="18" customWidth="1" min="13" max="13"/>
  </cols>
  <sheetData>
    <row r="1" ht="28" customHeight="1">
      <c r="A1" s="1" t="inlineStr">
        <is>
          <t>Lead Tracker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30" t="n"/>
    </row>
    <row r="2" ht="30" customHeight="1">
      <c r="A2" s="2" t="inlineStr">
        <is>
          <t>Edit yellow cells to maintain lists and limits. Changes feed lead validations and formulas after recalculation. All listed owners are fictional.</t>
        </is>
      </c>
    </row>
    <row r="3"/>
    <row r="4">
      <c r="A4" s="12" t="inlineStr">
        <is>
          <t>Status</t>
        </is>
      </c>
      <c r="B4" s="12" t="inlineStr">
        <is>
          <t>Stage Type</t>
        </is>
      </c>
      <c r="D4" s="12" t="inlineStr">
        <is>
          <t>Product Interest</t>
        </is>
      </c>
      <c r="F4" s="12" t="inlineStr">
        <is>
          <t>Lead Source</t>
        </is>
      </c>
      <c r="H4" s="12" t="inlineStr">
        <is>
          <t>Contact Preference</t>
        </is>
      </c>
      <c r="J4" s="12" t="inlineStr">
        <is>
          <t>Owner</t>
        </is>
      </c>
      <c r="L4" s="12" t="inlineStr">
        <is>
          <t>Setting</t>
        </is>
      </c>
      <c r="M4" s="12" t="inlineStr">
        <is>
          <t>Value</t>
        </is>
      </c>
    </row>
    <row r="5">
      <c r="A5" s="19" t="inlineStr">
        <is>
          <t>New</t>
        </is>
      </c>
      <c r="B5" s="19" t="inlineStr">
        <is>
          <t>Open</t>
        </is>
      </c>
      <c r="D5" s="19" t="inlineStr">
        <is>
          <t>Auto</t>
        </is>
      </c>
      <c r="F5" s="19" t="inlineStr">
        <is>
          <t>Quote Request</t>
        </is>
      </c>
      <c r="H5" s="19" t="inlineStr">
        <is>
          <t>Email</t>
        </is>
      </c>
      <c r="J5" s="19" t="inlineStr">
        <is>
          <t>Morgan Reed (fictional)</t>
        </is>
      </c>
      <c r="L5" s="24" t="inlineStr">
        <is>
          <t>Follow-up look-ahead days</t>
        </is>
      </c>
      <c r="M5" s="25" t="n">
        <v>3</v>
      </c>
    </row>
    <row r="6">
      <c r="A6" s="19" t="inlineStr">
        <is>
          <t>Attempting Contact</t>
        </is>
      </c>
      <c r="B6" s="19" t="inlineStr">
        <is>
          <t>Open</t>
        </is>
      </c>
      <c r="D6" s="19" t="inlineStr">
        <is>
          <t>Home</t>
        </is>
      </c>
      <c r="F6" s="19" t="inlineStr">
        <is>
          <t>Contact Form</t>
        </is>
      </c>
      <c r="H6" s="19" t="inlineStr">
        <is>
          <t>Phone</t>
        </is>
      </c>
      <c r="J6" s="19" t="inlineStr">
        <is>
          <t>Taylor Birch (fictional)</t>
        </is>
      </c>
      <c r="L6" s="26" t="inlineStr">
        <is>
          <t>Maximum annual premium entry</t>
        </is>
      </c>
      <c r="M6" s="27" t="n">
        <v>1000000</v>
      </c>
    </row>
    <row r="7">
      <c r="A7" s="19" t="inlineStr">
        <is>
          <t>Contacted</t>
        </is>
      </c>
      <c r="B7" s="19" t="inlineStr">
        <is>
          <t>Open</t>
        </is>
      </c>
      <c r="D7" s="19" t="inlineStr">
        <is>
          <t>Renters</t>
        </is>
      </c>
      <c r="F7" s="19" t="inlineStr">
        <is>
          <t>Landing Page</t>
        </is>
      </c>
      <c r="H7" s="19" t="inlineStr">
        <is>
          <t>Text</t>
        </is>
      </c>
      <c r="J7" s="19" t="inlineStr">
        <is>
          <t>Riley Hart (fictional)</t>
        </is>
      </c>
      <c r="L7" s="24" t="inlineStr">
        <is>
          <t>Earliest accepted date</t>
        </is>
      </c>
      <c r="M7" s="28" t="n">
        <v>44197</v>
      </c>
    </row>
    <row r="8">
      <c r="A8" s="19" t="inlineStr">
        <is>
          <t>Qualified</t>
        </is>
      </c>
      <c r="B8" s="19" t="inlineStr">
        <is>
          <t>Open</t>
        </is>
      </c>
      <c r="D8" s="19" t="inlineStr">
        <is>
          <t>Small Business</t>
        </is>
      </c>
      <c r="F8" s="19" t="inlineStr">
        <is>
          <t>Referral Page</t>
        </is>
      </c>
      <c r="H8" s="19" t="inlineStr">
        <is>
          <t>No Preference</t>
        </is>
      </c>
      <c r="J8" s="19" t="inlineStr">
        <is>
          <t>Skyler Lane (fictional)</t>
        </is>
      </c>
      <c r="L8" s="26" t="inlineStr">
        <is>
          <t>Future follow-up horizon days</t>
        </is>
      </c>
      <c r="M8" s="25" t="n">
        <v>365</v>
      </c>
    </row>
    <row r="9">
      <c r="A9" s="19" t="inlineStr">
        <is>
          <t>Quoted</t>
        </is>
      </c>
      <c r="B9" s="19" t="inlineStr">
        <is>
          <t>Open</t>
        </is>
      </c>
      <c r="D9" s="19" t="inlineStr">
        <is>
          <t>Life</t>
        </is>
      </c>
      <c r="F9" s="19" t="inlineStr">
        <is>
          <t>Blog Inquiry</t>
        </is>
      </c>
    </row>
    <row r="10">
      <c r="A10" s="19" t="inlineStr">
        <is>
          <t>Won</t>
        </is>
      </c>
      <c r="B10" s="19" t="inlineStr">
        <is>
          <t>Closed</t>
        </is>
      </c>
      <c r="D10" s="19" t="inlineStr">
        <is>
          <t>Umbrella</t>
        </is>
      </c>
    </row>
    <row r="11">
      <c r="A11" s="19" t="inlineStr">
        <is>
          <t>Lost</t>
        </is>
      </c>
      <c r="B11" s="19" t="inlineStr">
        <is>
          <t>Closed</t>
        </is>
      </c>
    </row>
  </sheetData>
  <autoFilter ref="A4:B11"/>
  <mergeCells count="1">
    <mergeCell ref="A1:M1"/>
  </mergeCells>
  <dataValidations count="4">
    <dataValidation sqref="B5:B11" showDropDown="0" showInputMessage="0" showErrorMessage="1" allowBlank="0" errorTitle="Invalid stage type" error="Select Open or Closed." type="list">
      <formula1>"Open,Closed"</formula1>
    </dataValidation>
    <dataValidation sqref="M5 M8" showDropDown="0" showInputMessage="0" showErrorMessage="1" allowBlank="0" errorTitle="Invalid day setting" error="Enter a whole number of zero or more." type="whole" operator="greaterThanOrEqual">
      <formula1>0</formula1>
    </dataValidation>
    <dataValidation sqref="M6" showDropDown="0" showInputMessage="0" showErrorMessage="1" allowBlank="0" errorTitle="Invalid maximum amount" error="Enter a nonnegative dollar amount." type="decimal" operator="greaterThanOrEqual">
      <formula1>0</formula1>
    </dataValidation>
    <dataValidation sqref="M7" showDropDown="0" showInputMessage="0" showErrorMessage="1" allowBlank="0" errorTitle="Invalid earliest date" error="Enter a date within the last 20 years and not after today." type="date" operator="between">
      <formula1>DATE(2006,1,1)</formula1>
      <formula2>TODAY()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2026-09-10T12:48:16Z</dcterms:created>
  <dcterms:modified xmlns:dcterms="http://purl.org/dc/terms/" xmlns:xsi="http://www.w3.org/2001/XMLSchema-instance" xsi:type="dcterms:W3CDTF">2026-09-10T12:48:17+00:00Z</dcterms:modified>
</cp:coreProperties>
</file>